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tabRatio="599" activeTab="0"/>
  </bookViews>
  <sheets>
    <sheet name="RAP1" sheetId="1" r:id="rId1"/>
  </sheets>
  <definedNames>
    <definedName name="_xlnm.Print_Area" localSheetId="0">'RAP1'!$B$1:$I$187</definedName>
  </definedNames>
  <calcPr fullCalcOnLoad="1"/>
</workbook>
</file>

<file path=xl/sharedStrings.xml><?xml version="1.0" encoding="utf-8"?>
<sst xmlns="http://schemas.openxmlformats.org/spreadsheetml/2006/main" count="188" uniqueCount="186">
  <si>
    <t>Formularz</t>
  </si>
  <si>
    <t xml:space="preserve">             (kwartał/rok)</t>
  </si>
  <si>
    <t xml:space="preserve">        (dla emitentów papierów wartościowych o działalności wytwórczej, budowlanej, handlowej lub usługowej)</t>
  </si>
  <si>
    <t xml:space="preserve"> Zgodnie z § 46 ust. 1 pkt 2 Rozporządzenia Rady Ministrów z dnia 22 grudnia 1998r. - Dz.U. Nr 163, poz. 1160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</si>
  <si>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</si>
  <si>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</si>
  <si>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</si>
  <si>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</si>
  <si>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</si>
  <si>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</si>
  <si>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</si>
  <si>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</si>
  <si>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r>
      <t xml:space="preserve">BILANS                                                                                                                             </t>
    </r>
    <r>
      <rPr>
        <b/>
        <sz val="9"/>
        <rFont val="Times New Roman CE"/>
        <family val="1"/>
      </rPr>
      <t>w tys. zł</t>
    </r>
  </si>
  <si>
    <t>A k t y w a</t>
  </si>
  <si>
    <t>I. Majątek trwały</t>
  </si>
  <si>
    <t xml:space="preserve">      1. Wartości niematerialne i prawne</t>
  </si>
  <si>
    <t xml:space="preserve">      2. Rzeczowy majątek trwały</t>
  </si>
  <si>
    <t xml:space="preserve">      3. Finansowy majątek trwały</t>
  </si>
  <si>
    <t xml:space="preserve">      4. Należności długoterminowe</t>
  </si>
  <si>
    <t>II. Majątek obrotowy</t>
  </si>
  <si>
    <t xml:space="preserve">      1. Zapasy</t>
  </si>
  <si>
    <t xml:space="preserve">      2. Należności krótkoterminowe</t>
  </si>
  <si>
    <t xml:space="preserve">      3. Akcje (udziały) własne do zbycia</t>
  </si>
  <si>
    <t xml:space="preserve">      4. Papiery wartościowe przeznaczone do obrotu</t>
  </si>
  <si>
    <t xml:space="preserve">      5. Środki pieniężne</t>
  </si>
  <si>
    <t>III. Rozliczenia międzyokresowe</t>
  </si>
  <si>
    <t xml:space="preserve">      1. Z tytułu odroczonego podatku dochodowego</t>
  </si>
  <si>
    <t xml:space="preserve">      2. Pozostałe rozliczenia międzyokresowe</t>
  </si>
  <si>
    <t>A k t y w a  r a z e m</t>
  </si>
  <si>
    <t>P a s y w a</t>
  </si>
  <si>
    <t>I. Kapitał własny</t>
  </si>
  <si>
    <t xml:space="preserve">      1. Kapitał akcyjny</t>
  </si>
  <si>
    <t xml:space="preserve">      2. Należne wpłaty na poczet kapitału akcyjnego                                                                                                                       (wielkość ujemna)</t>
  </si>
  <si>
    <t xml:space="preserve">      3. Kapitał zapasowy</t>
  </si>
  <si>
    <t xml:space="preserve">      4. Kapitał rezerwowy z aktualizacji wyceny</t>
  </si>
  <si>
    <t xml:space="preserve">      5. Pozostałe kapitały rezerwowe</t>
  </si>
  <si>
    <t xml:space="preserve">      6. Różnice kursowe z przeliczenia oddziałów (zakładów)  zagranicznych</t>
  </si>
  <si>
    <t xml:space="preserve">      7. Niepodzielony zysk lub niepokryta strata z lat ubiegłych</t>
  </si>
  <si>
    <t xml:space="preserve">      8. Zysk (strata) netto</t>
  </si>
  <si>
    <t>IV. Rezerwy</t>
  </si>
  <si>
    <t xml:space="preserve">      1. Rezerwy na podatek dochodowy</t>
  </si>
  <si>
    <t xml:space="preserve">      2. Pozostałe rezerwy</t>
  </si>
  <si>
    <t>V. Zobowiązania</t>
  </si>
  <si>
    <t xml:space="preserve">      1. Zobowiązania długoterminowe</t>
  </si>
  <si>
    <t xml:space="preserve">      2. Zobowiązania krótkoterminowe</t>
  </si>
  <si>
    <t>VI. Rozliczenia międzyokresowe i przychody przyszłych okresów</t>
  </si>
  <si>
    <t>P a s y w a  r a z e m</t>
  </si>
  <si>
    <t xml:space="preserve">RACHUNEK ZYSKÓW I STRAT 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</si>
  <si>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</si>
  <si>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</si>
  <si>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</si>
  <si>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</si>
  <si>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</si>
  <si>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</si>
  <si>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</si>
  <si>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</si>
  <si>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</si>
  <si>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</si>
  <si>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</si>
  <si>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</si>
  <si>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</si>
  <si>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</si>
  <si>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</si>
  <si>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</si>
  <si>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</si>
  <si>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</si>
  <si>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</si>
  <si>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</si>
  <si>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</si>
  <si>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</si>
  <si>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</si>
  <si>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</si>
  <si>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</si>
  <si>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</si>
  <si>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</si>
  <si>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RACHUNEK PRZEPŁYWU ŚRODKÓW PIENIĘŻNYCH   </t>
  </si>
  <si>
    <t xml:space="preserve">A. Przepływy pieniężne netto z działalności operacyjnej (I+/-II) - metoda pośrednia 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</si>
  <si>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</si>
  <si>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</si>
  <si>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</si>
  <si>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</si>
  <si>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</si>
  <si>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</si>
  <si>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</si>
  <si>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</si>
  <si>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</si>
  <si>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</si>
  <si>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</si>
  <si>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</si>
  <si>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</si>
  <si>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</si>
  <si>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</si>
  <si>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</si>
  <si>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</si>
  <si>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</si>
  <si>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</si>
  <si>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</si>
  <si>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</si>
  <si>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</si>
  <si>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</si>
  <si>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</si>
  <si>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</si>
  <si>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</si>
  <si>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</si>
  <si>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</si>
  <si>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</si>
  <si>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</si>
  <si>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</si>
  <si>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</si>
  <si>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</si>
  <si>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</si>
  <si>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</si>
  <si>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</si>
  <si>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</si>
  <si>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</si>
  <si>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</si>
  <si>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</si>
  <si>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</si>
  <si>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</si>
  <si>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</si>
  <si>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</si>
  <si>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</si>
  <si>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</si>
  <si>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</si>
  <si>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</si>
  <si>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</si>
  <si>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</si>
  <si>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</si>
  <si>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</si>
  <si>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</si>
  <si>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</si>
  <si>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</si>
  <si>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</si>
  <si>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</si>
  <si>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</si>
  <si>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</si>
  <si>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</si>
  <si>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</si>
  <si>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</si>
  <si>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</si>
  <si>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</si>
  <si>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</si>
  <si>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</si>
  <si>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 xml:space="preserve">ZOBOWIĄZANIA POZABILANSOWE 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</si>
  <si>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</si>
  <si>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</si>
  <si>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</si>
  <si>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</si>
  <si>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</si>
  <si>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</si>
  <si>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</si>
  <si>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</si>
  <si>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</si>
  <si>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</si>
  <si>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</si>
  <si>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</si>
  <si>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 xml:space="preserve">Zarząd Spółki .....Śląska Fabryka Kabli S.A................................................................................................................................ </t>
  </si>
  <si>
    <t xml:space="preserve">   - zabezpieczenia kredytów</t>
  </si>
  <si>
    <t xml:space="preserve">   - zabezpieczenie należności celnych "SPEDPOL"</t>
  </si>
  <si>
    <t xml:space="preserve">   - zabezpieczenie płatności PEKAES MULTI SPEDYTOR</t>
  </si>
  <si>
    <t>Tadeusz Polok - Prezes Zarządu</t>
  </si>
  <si>
    <t>Józef Zelin - Główny Księgowy</t>
  </si>
  <si>
    <t>-</t>
  </si>
  <si>
    <t xml:space="preserve">   - awal na wekslach klientów</t>
  </si>
  <si>
    <t>SA-Q..I../..2000..</t>
  </si>
  <si>
    <t>podaje do wiadomości raport kwartalny za    ..I..    kwartał ..2000.. roku</t>
  </si>
  <si>
    <t xml:space="preserve">.I.. kwartał            okres od..01/03/00..  do..31/03/00.. </t>
  </si>
  <si>
    <t xml:space="preserve">.I.. kwartał            okres od..01/01/00..  do..31/03/00.. </t>
  </si>
  <si>
    <t>V. Aktywa (stan na .......31/03...............)</t>
  </si>
  <si>
    <t>VI. Kapitał własny (stan na .........31/03..............)</t>
  </si>
  <si>
    <t>VII. Liczba akcji (stan na ..........31/03................)</t>
  </si>
  <si>
    <t xml:space="preserve">VIII. Wartość księgowa na jedną akcję (w zł) (stan na ......31/03.......) </t>
  </si>
  <si>
    <t xml:space="preserve">stan na          ..31/03/2000..          koniec kwartału                     (rok bieżący.)                         </t>
  </si>
  <si>
    <t xml:space="preserve">stan na          ..31/12/1999..           koniec poprz.                   kwartału                     (rok bieżący.)                  </t>
  </si>
  <si>
    <t xml:space="preserve">stan na            ..31/03/1999..      koniec kwartału           (rok poprz.)              </t>
  </si>
  <si>
    <t xml:space="preserve">stan na           ..31/12/1998..       koniec poprz.                   kwartału                    (rok poprz.)                           </t>
  </si>
  <si>
    <t xml:space="preserve">..I. kwartał          (rok bieżący.)                         okres od..01/01/00..              do..31/03/00..                              </t>
  </si>
  <si>
    <t xml:space="preserve">..I. kwartał          (rok poprz.)                         okres od..01/01/99..                     do..31/03/99..                              </t>
  </si>
  <si>
    <t xml:space="preserve">.IV.. kwartał          (rok bież.)                         okres od..01/01/00..              do..31/03/00..                              </t>
  </si>
  <si>
    <t xml:space="preserve">.I.. kwartał          (rok poprz..)                         okres od..01/01/99..              do..31/03/99..                              </t>
  </si>
  <si>
    <t xml:space="preserve">stan na          ...31/03/2000...           koniec kwartału                     (rok bież..)                         </t>
  </si>
  <si>
    <t xml:space="preserve">stan na          ..31/12/1999..           koniec poprz.                   kwartału                     (rok bież..)                  </t>
  </si>
  <si>
    <t xml:space="preserve">stan na           ..31/012/1998..       koniec poprz.                   kwartału                    (rok poprz.)                           </t>
  </si>
  <si>
    <t>dnia......04/05/2000....................</t>
  </si>
  <si>
    <t>Data ...........04/05/2000..................................</t>
  </si>
  <si>
    <t xml:space="preserve">          Data ..............04/05/2000...............................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</si>
</sst>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.0"/>
    <numFmt numFmtId="182" formatCode="#,##0.0_ ;\(#,##0.0\)\ "/>
    <numFmt numFmtId="183" formatCode="#,##0_ ;\(#,##0\)\ 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sz val="9"/>
      <name val="Times New Roman"/>
      <family val="0"/>
    </font>
    <font>
      <b/>
      <sz val="9"/>
      <color indexed="8"/>
      <name val="Times New Roman CE"/>
      <family val="0"/>
    </font>
    <font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8"/>
      <name val="Times New Roman CE"/>
      <family val="0"/>
    </font>
    <font>
      <b/>
      <sz val="9"/>
      <name val="Times New Roman CE"/>
      <family val="0"/>
    </font>
    <font>
      <b/>
      <sz val="8"/>
      <name val="MS Sans Serif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i/>
      <sz val="9"/>
      <name val="Times New Roman CE"/>
      <family val="0"/>
    </font>
    <font>
      <b/>
      <sz val="14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</fonts>
  <fills count="7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gray0625">
        <fgColor indexed="22"/>
        <bgColor indexed="22"/>
      </patternFill>
    </fill>
    <fill>
      <patternFill patternType="lightTrellis">
        <fgColor indexed="22"/>
        <bgColor indexed="55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2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0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9" fillId="0" borderId="0" xfId="18" applyFont="1" applyAlignment="1">
      <alignment/>
    </xf>
    <xf numFmtId="182" fontId="4" fillId="0" borderId="1" xfId="0" applyNumberFormat="1" applyFont="1" applyBorder="1" applyAlignment="1" applyProtection="1">
      <alignment horizontal="right"/>
      <protection locked="0"/>
    </xf>
    <xf numFmtId="182" fontId="4" fillId="0" borderId="1" xfId="0" applyNumberFormat="1" applyFont="1" applyBorder="1" applyAlignment="1" applyProtection="1">
      <alignment horizontal="right"/>
      <protection locked="0"/>
    </xf>
    <xf numFmtId="182" fontId="12" fillId="6" borderId="1" xfId="0" applyNumberFormat="1" applyFont="1" applyFill="1" applyBorder="1" applyAlignment="1">
      <alignment horizontal="right" wrapText="1"/>
    </xf>
    <xf numFmtId="182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>
      <alignment horizontal="right"/>
    </xf>
    <xf numFmtId="182" fontId="21" fillId="0" borderId="1" xfId="0" applyNumberFormat="1" applyFont="1" applyFill="1" applyBorder="1" applyAlignment="1">
      <alignment horizontal="right" wrapText="1"/>
    </xf>
    <xf numFmtId="182" fontId="4" fillId="3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Border="1" applyAlignment="1" applyProtection="1">
      <alignment horizontal="right"/>
      <protection locked="0"/>
    </xf>
    <xf numFmtId="182" fontId="7" fillId="3" borderId="0" xfId="0" applyNumberFormat="1" applyFont="1" applyFill="1" applyBorder="1" applyAlignment="1">
      <alignment horizontal="right" wrapText="1"/>
    </xf>
    <xf numFmtId="182" fontId="7" fillId="0" borderId="1" xfId="0" applyNumberFormat="1" applyFont="1" applyFill="1" applyBorder="1" applyAlignment="1">
      <alignment horizontal="right" wrapText="1"/>
    </xf>
    <xf numFmtId="183" fontId="4" fillId="0" borderId="1" xfId="0" applyNumberFormat="1" applyFont="1" applyBorder="1" applyAlignment="1" applyProtection="1">
      <alignment horizontal="right"/>
      <protection locked="0"/>
    </xf>
    <xf numFmtId="183" fontId="21" fillId="0" borderId="1" xfId="0" applyNumberFormat="1" applyFont="1" applyFill="1" applyBorder="1" applyAlignment="1">
      <alignment horizontal="right" wrapText="1"/>
    </xf>
    <xf numFmtId="183" fontId="4" fillId="0" borderId="1" xfId="0" applyNumberFormat="1" applyFont="1" applyBorder="1" applyAlignment="1" applyProtection="1">
      <alignment horizontal="right"/>
      <protection locked="0"/>
    </xf>
    <xf numFmtId="183" fontId="22" fillId="0" borderId="1" xfId="0" applyNumberFormat="1" applyFont="1" applyFill="1" applyBorder="1" applyAlignment="1">
      <alignment horizontal="right" wrapText="1"/>
    </xf>
    <xf numFmtId="182" fontId="8" fillId="0" borderId="0" xfId="0" applyNumberFormat="1" applyFont="1" applyFill="1" applyBorder="1" applyAlignment="1" applyProtection="1">
      <alignment/>
      <protection hidden="1" locked="0"/>
    </xf>
    <xf numFmtId="183" fontId="4" fillId="0" borderId="1" xfId="0" applyNumberFormat="1" applyFont="1" applyFill="1" applyBorder="1" applyAlignment="1" applyProtection="1">
      <alignment horizontal="right"/>
      <protection locked="0"/>
    </xf>
    <xf numFmtId="43" fontId="21" fillId="0" borderId="1" xfId="0" applyNumberFormat="1" applyFont="1" applyFill="1" applyBorder="1" applyAlignment="1" applyProtection="1">
      <alignment horizontal="right" wrapText="1"/>
      <protection locked="0"/>
    </xf>
    <xf numFmtId="183" fontId="21" fillId="0" borderId="1" xfId="0" applyNumberFormat="1" applyFont="1" applyFill="1" applyBorder="1" applyAlignment="1" applyProtection="1">
      <alignment horizontal="right"/>
      <protection locked="0"/>
    </xf>
    <xf numFmtId="183" fontId="21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horizontal="left" vertical="center" wrapText="1"/>
    </xf>
    <xf numFmtId="183" fontId="12" fillId="6" borderId="1" xfId="0" applyNumberFormat="1" applyFont="1" applyFill="1" applyBorder="1" applyAlignment="1">
      <alignment horizontal="right" wrapText="1"/>
    </xf>
    <xf numFmtId="183" fontId="10" fillId="0" borderId="1" xfId="0" applyNumberFormat="1" applyFont="1" applyFill="1" applyBorder="1" applyAlignment="1" applyProtection="1">
      <alignment horizontal="right"/>
      <protection locked="0"/>
    </xf>
    <xf numFmtId="183" fontId="4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11" fillId="2" borderId="4" xfId="0" applyFont="1" applyFill="1" applyBorder="1" applyAlignment="1">
      <alignment horizontal="centerContinuous" vertical="top" wrapText="1"/>
    </xf>
    <xf numFmtId="0" fontId="11" fillId="2" borderId="5" xfId="0" applyFont="1" applyFill="1" applyBorder="1" applyAlignment="1">
      <alignment horizontal="centerContinuous" vertical="top" wrapText="1"/>
    </xf>
    <xf numFmtId="0" fontId="11" fillId="2" borderId="1" xfId="0" applyFont="1" applyFill="1" applyBorder="1" applyAlignment="1">
      <alignment horizontal="centerContinuous" vertical="top" wrapText="1"/>
    </xf>
    <xf numFmtId="0" fontId="11" fillId="2" borderId="1" xfId="0" applyFont="1" applyFill="1" applyBorder="1" applyAlignment="1">
      <alignment horizontal="center" vertical="top" wrapText="1"/>
    </xf>
    <xf numFmtId="182" fontId="11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 [0]" xfId="15"/>
    <cellStyle name="Currency [0]" xfId="16"/>
    <cellStyle name="Comma" xfId="17"/>
    <cellStyle name="Hiperłącze" xfId="18"/>
    <cellStyle name="Odwiedzone hiperłącze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172</xdr:row>
      <xdr:rowOff>133350</xdr:rowOff>
    </xdr:from>
    <xdr:to>
      <xdr:col>5</xdr:col>
      <xdr:colOff>561975</xdr:colOff>
      <xdr:row>175</xdr:row>
      <xdr:rowOff>66675</xdr:rowOff>
    </xdr:to>
    <xdr:sp>
      <xdr:nvSpPr>
        <xdr:cNvPr id="1" name="Tekst 4"/>
        <xdr:cNvSpPr txBox="1">
          <a:spLocks noChangeArrowheads="1"/>
        </xdr:cNvSpPr>
      </xdr:nvSpPr>
      <xdr:spPr>
        <a:xfrm>
          <a:off x="400050" y="33213675"/>
          <a:ext cx="6029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Raport kwartalny powinien ponadto zawierać informacje określone w § 49 ust. 3 Rozporządzenia Rady Ministrów z dnia 22 grudnia 1998 r.- Dz. U. Nr 163, poz. 1160.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SheetLayoutView="100" workbookViewId="0" topLeftCell="B1">
      <selection activeCell="B4" sqref="B4"/>
    </sheetView>
  </sheetViews>
  <sheetFormatPr defaultColWidth="9.140625" defaultRowHeight="12.75"/>
  <cols>
    <col min="1" max="1" width="3.140625" style="1" customWidth="1"/>
    <col min="2" max="2" width="50.57421875" style="36" customWidth="1"/>
    <col min="3" max="6" width="11.421875" style="1" customWidth="1"/>
    <col min="7" max="16384" width="9.140625" style="1" customWidth="1"/>
  </cols>
  <sheetData>
    <row r="1" spans="2:6" ht="18.75">
      <c r="B1" s="39" t="s">
        <v>0</v>
      </c>
      <c r="C1" s="40" t="s">
        <v>164</v>
      </c>
      <c r="D1" s="14"/>
      <c r="E1" s="10"/>
      <c r="F1" s="10"/>
    </row>
    <row r="2" spans="2:6" ht="9.75" customHeight="1">
      <c r="B2" s="27"/>
      <c r="C2" s="25" t="s">
        <v>1</v>
      </c>
      <c r="D2" s="15"/>
      <c r="E2" s="10"/>
      <c r="F2" s="10"/>
    </row>
    <row r="3" spans="2:6" ht="3" customHeight="1">
      <c r="B3" s="27"/>
      <c r="C3" s="16"/>
      <c r="D3" s="15"/>
      <c r="E3" s="10"/>
      <c r="F3" s="10"/>
    </row>
    <row r="4" spans="2:6" ht="15">
      <c r="B4" s="23" t="s">
        <v>2</v>
      </c>
      <c r="C4" s="24"/>
      <c r="D4" s="17"/>
      <c r="E4" s="18"/>
      <c r="F4" s="10"/>
    </row>
    <row r="5" spans="2:6" ht="3" customHeight="1">
      <c r="B5" s="28"/>
      <c r="C5" s="17"/>
      <c r="D5" s="17"/>
      <c r="E5" s="18"/>
      <c r="F5" s="10"/>
    </row>
    <row r="6" spans="2:6" ht="12.75">
      <c r="B6" s="29" t="s">
        <v>3</v>
      </c>
      <c r="C6" s="6"/>
      <c r="D6" s="6"/>
      <c r="E6" s="6"/>
      <c r="F6" s="6"/>
    </row>
    <row r="7" spans="2:6" ht="4.5" customHeight="1">
      <c r="B7" s="27"/>
      <c r="C7" s="10"/>
      <c r="D7" s="10"/>
      <c r="E7" s="10"/>
      <c r="F7" s="10"/>
    </row>
    <row r="8" spans="2:6" ht="12.75">
      <c r="B8" s="30" t="s">
        <v>156</v>
      </c>
      <c r="C8" s="19"/>
      <c r="D8" s="19"/>
      <c r="E8"/>
      <c r="F8" s="10"/>
    </row>
    <row r="9" spans="2:6" ht="3" customHeight="1">
      <c r="B9" s="27"/>
      <c r="C9" s="10"/>
      <c r="D9" s="10"/>
      <c r="E9" s="10"/>
      <c r="F9" s="10"/>
    </row>
    <row r="10" spans="2:6" ht="12.75">
      <c r="B10" s="29" t="s">
        <v>165</v>
      </c>
      <c r="C10" s="20"/>
      <c r="D10" s="10"/>
      <c r="E10" s="7" t="s">
        <v>183</v>
      </c>
      <c r="F10" s="10"/>
    </row>
    <row r="11" spans="2:8" ht="12.75">
      <c r="B11" s="45"/>
      <c r="C11" s="20"/>
      <c r="D11" s="20"/>
      <c r="E11" s="41" t="s">
        <v>4</v>
      </c>
      <c r="F11" s="42"/>
      <c r="H11" s="49"/>
    </row>
    <row r="12" spans="2:6" ht="12">
      <c r="B12" s="44"/>
      <c r="C12" s="75" t="s">
        <v>5</v>
      </c>
      <c r="D12" s="76"/>
      <c r="E12" s="77" t="s">
        <v>6</v>
      </c>
      <c r="F12" s="77"/>
    </row>
    <row r="13" spans="1:6" ht="54.75" customHeight="1">
      <c r="A13" s="6"/>
      <c r="B13" s="47" t="s">
        <v>7</v>
      </c>
      <c r="C13" s="78" t="s">
        <v>166</v>
      </c>
      <c r="D13" s="78"/>
      <c r="E13" s="78" t="s">
        <v>167</v>
      </c>
      <c r="F13" s="78"/>
    </row>
    <row r="14" spans="1:6" ht="23.25" customHeight="1">
      <c r="A14" s="6"/>
      <c r="B14" s="33" t="s">
        <v>8</v>
      </c>
      <c r="C14" s="72">
        <f>E61</f>
        <v>29119</v>
      </c>
      <c r="D14" s="72"/>
      <c r="E14" s="72">
        <f>C14/4.3045</f>
        <v>6764.781043094436</v>
      </c>
      <c r="F14" s="72"/>
    </row>
    <row r="15" spans="1:6" ht="13.5" customHeight="1">
      <c r="A15" s="6"/>
      <c r="B15" s="26" t="s">
        <v>9</v>
      </c>
      <c r="C15" s="72">
        <f>E73</f>
        <v>-570</v>
      </c>
      <c r="D15" s="72"/>
      <c r="E15" s="72">
        <f>C15/4.3045</f>
        <v>-132.4195609246138</v>
      </c>
      <c r="F15" s="72"/>
    </row>
    <row r="16" spans="1:6" ht="13.5" customHeight="1">
      <c r="A16" s="22"/>
      <c r="B16" s="21" t="s">
        <v>10</v>
      </c>
      <c r="C16" s="73">
        <f>E82</f>
        <v>-2491</v>
      </c>
      <c r="D16" s="73"/>
      <c r="E16" s="72">
        <f>C16/4.3045</f>
        <v>-578.6967127424788</v>
      </c>
      <c r="F16" s="72"/>
    </row>
    <row r="17" spans="1:7" ht="13.5" customHeight="1">
      <c r="A17" s="22"/>
      <c r="B17" s="21" t="s">
        <v>11</v>
      </c>
      <c r="C17" s="73">
        <f>E85</f>
        <v>-2521</v>
      </c>
      <c r="D17" s="73"/>
      <c r="E17" s="72">
        <f>C17/4.3045</f>
        <v>-585.6661633174584</v>
      </c>
      <c r="F17" s="72"/>
      <c r="G17" s="65"/>
    </row>
    <row r="18" spans="1:6" ht="13.5" customHeight="1">
      <c r="A18" s="22"/>
      <c r="B18" s="21" t="s">
        <v>168</v>
      </c>
      <c r="C18" s="73">
        <f>E39</f>
        <v>108192</v>
      </c>
      <c r="D18" s="71"/>
      <c r="E18" s="63">
        <f>C18/4.1689</f>
        <v>25952.16963707453</v>
      </c>
      <c r="F18" s="71"/>
    </row>
    <row r="19" spans="1:6" ht="13.5" customHeight="1">
      <c r="A19" s="22"/>
      <c r="B19" s="26" t="s">
        <v>169</v>
      </c>
      <c r="C19" s="73">
        <f>E42</f>
        <v>69755</v>
      </c>
      <c r="D19" s="71"/>
      <c r="E19" s="63">
        <f>C19/4.1689</f>
        <v>16732.23152390319</v>
      </c>
      <c r="F19" s="71"/>
    </row>
    <row r="20" spans="1:6" ht="13.5" customHeight="1">
      <c r="A20" s="22"/>
      <c r="B20" s="26" t="s">
        <v>170</v>
      </c>
      <c r="C20" s="73">
        <f>E88</f>
        <v>3000</v>
      </c>
      <c r="D20" s="71"/>
      <c r="E20" s="63">
        <v>3000</v>
      </c>
      <c r="F20" s="71"/>
    </row>
    <row r="21" spans="1:6" ht="15" customHeight="1">
      <c r="A21" s="22"/>
      <c r="B21" s="26" t="s">
        <v>171</v>
      </c>
      <c r="C21" s="73">
        <v>22</v>
      </c>
      <c r="D21" s="71"/>
      <c r="E21" s="63">
        <f>C21/4.1689</f>
        <v>5.277171436110245</v>
      </c>
      <c r="F21" s="71"/>
    </row>
    <row r="22" spans="2:6" ht="5.25" customHeight="1">
      <c r="B22" s="31"/>
      <c r="C22" s="53"/>
      <c r="D22" s="54"/>
      <c r="E22" s="54"/>
      <c r="F22" s="54"/>
    </row>
    <row r="23" spans="2:6" s="6" customFormat="1" ht="55.5" customHeight="1">
      <c r="B23" s="46" t="s">
        <v>12</v>
      </c>
      <c r="C23" s="79" t="s">
        <v>172</v>
      </c>
      <c r="D23" s="79" t="s">
        <v>173</v>
      </c>
      <c r="E23" s="79" t="s">
        <v>174</v>
      </c>
      <c r="F23" s="79" t="s">
        <v>175</v>
      </c>
    </row>
    <row r="24" spans="2:6" ht="13.5" customHeight="1">
      <c r="B24" s="37" t="s">
        <v>13</v>
      </c>
      <c r="C24" s="55"/>
      <c r="D24" s="55"/>
      <c r="E24" s="55"/>
      <c r="F24" s="55"/>
    </row>
    <row r="25" spans="2:6" ht="13.5" customHeight="1">
      <c r="B25" s="26" t="s">
        <v>14</v>
      </c>
      <c r="C25" s="68">
        <f>SUM(C26+C27+C28+C29)</f>
        <v>73223</v>
      </c>
      <c r="D25" s="68">
        <f>SUM(D26+D27+D28+D29)</f>
        <v>70052</v>
      </c>
      <c r="E25" s="68">
        <f>SUM(E26+E27+E28+E29)</f>
        <v>63197</v>
      </c>
      <c r="F25" s="68">
        <f>SUM(F26+F27+F28+F29)</f>
        <v>62411</v>
      </c>
    </row>
    <row r="26" spans="2:6" ht="13.5" customHeight="1">
      <c r="B26" s="26" t="s">
        <v>15</v>
      </c>
      <c r="C26" s="69">
        <v>718</v>
      </c>
      <c r="D26" s="69">
        <v>774</v>
      </c>
      <c r="E26" s="69">
        <v>881</v>
      </c>
      <c r="F26" s="69">
        <v>950</v>
      </c>
    </row>
    <row r="27" spans="2:6" ht="13.5" customHeight="1">
      <c r="B27" s="26" t="s">
        <v>16</v>
      </c>
      <c r="C27" s="69">
        <v>46778</v>
      </c>
      <c r="D27" s="69">
        <v>43544</v>
      </c>
      <c r="E27" s="69">
        <v>46545</v>
      </c>
      <c r="F27" s="69">
        <v>47592</v>
      </c>
    </row>
    <row r="28" spans="2:6" ht="13.5" customHeight="1">
      <c r="B28" s="26" t="s">
        <v>17</v>
      </c>
      <c r="C28" s="69">
        <v>6009</v>
      </c>
      <c r="D28" s="69">
        <v>6009</v>
      </c>
      <c r="E28" s="69">
        <v>4009</v>
      </c>
      <c r="F28" s="69">
        <v>4009</v>
      </c>
    </row>
    <row r="29" spans="2:6" ht="13.5" customHeight="1">
      <c r="B29" s="26" t="s">
        <v>18</v>
      </c>
      <c r="C29" s="69">
        <v>19718</v>
      </c>
      <c r="D29" s="69">
        <v>19725</v>
      </c>
      <c r="E29" s="69">
        <v>11762</v>
      </c>
      <c r="F29" s="69">
        <v>9860</v>
      </c>
    </row>
    <row r="30" spans="2:6" ht="13.5" customHeight="1">
      <c r="B30" s="26" t="s">
        <v>19</v>
      </c>
      <c r="C30" s="62">
        <f>SUM(C35+C34+C33+C31+C32)</f>
        <v>90980</v>
      </c>
      <c r="D30" s="62">
        <f>SUM(D35+D34+D33+D31+D32)</f>
        <v>77099</v>
      </c>
      <c r="E30" s="62">
        <f>SUM(E35+E34+E33+E31+E32)</f>
        <v>44670</v>
      </c>
      <c r="F30" s="62">
        <f>SUM(F35+F34+F33+F31+F32)</f>
        <v>49210</v>
      </c>
    </row>
    <row r="31" spans="2:6" ht="13.5" customHeight="1">
      <c r="B31" s="26" t="s">
        <v>20</v>
      </c>
      <c r="C31" s="69">
        <v>33571</v>
      </c>
      <c r="D31" s="69">
        <v>29573</v>
      </c>
      <c r="E31" s="69">
        <v>16757</v>
      </c>
      <c r="F31" s="69">
        <v>19231</v>
      </c>
    </row>
    <row r="32" spans="2:6" ht="13.5" customHeight="1">
      <c r="B32" s="26" t="s">
        <v>21</v>
      </c>
      <c r="C32" s="61">
        <v>54933</v>
      </c>
      <c r="D32" s="61">
        <v>46933</v>
      </c>
      <c r="E32" s="61">
        <v>23846</v>
      </c>
      <c r="F32" s="61">
        <v>21518</v>
      </c>
    </row>
    <row r="33" spans="2:6" ht="13.5" customHeight="1">
      <c r="B33" s="26" t="s">
        <v>22</v>
      </c>
      <c r="C33" s="67">
        <v>0</v>
      </c>
      <c r="D33" s="67">
        <v>0</v>
      </c>
      <c r="E33" s="67">
        <v>0</v>
      </c>
      <c r="F33" s="67">
        <v>0</v>
      </c>
    </row>
    <row r="34" spans="2:6" ht="13.5" customHeight="1">
      <c r="B34" s="26" t="s">
        <v>23</v>
      </c>
      <c r="C34" s="61">
        <v>1031</v>
      </c>
      <c r="D34" s="61">
        <v>244</v>
      </c>
      <c r="E34" s="61">
        <v>8</v>
      </c>
      <c r="F34" s="61">
        <v>7632</v>
      </c>
    </row>
    <row r="35" spans="2:6" ht="13.5" customHeight="1">
      <c r="B35" s="26" t="s">
        <v>24</v>
      </c>
      <c r="C35" s="61">
        <v>1445</v>
      </c>
      <c r="D35" s="61">
        <v>349</v>
      </c>
      <c r="E35" s="61">
        <v>4059</v>
      </c>
      <c r="F35" s="61">
        <v>829</v>
      </c>
    </row>
    <row r="36" spans="2:6" ht="13.5" customHeight="1">
      <c r="B36" s="26" t="s">
        <v>25</v>
      </c>
      <c r="C36" s="66">
        <f>SUM(C37+C38)</f>
        <v>407</v>
      </c>
      <c r="D36" s="66">
        <f>SUM(D37+D38)</f>
        <v>269</v>
      </c>
      <c r="E36" s="66">
        <f>SUM(E37+E38)</f>
        <v>325</v>
      </c>
      <c r="F36" s="66">
        <f>SUM(F37+F38)</f>
        <v>56</v>
      </c>
    </row>
    <row r="37" spans="2:6" ht="13.5" customHeight="1">
      <c r="B37" s="26" t="s">
        <v>26</v>
      </c>
      <c r="C37" s="67">
        <v>0</v>
      </c>
      <c r="D37" s="67">
        <v>0</v>
      </c>
      <c r="E37" s="67">
        <v>0</v>
      </c>
      <c r="F37" s="67">
        <v>0</v>
      </c>
    </row>
    <row r="38" spans="2:6" ht="13.5" customHeight="1">
      <c r="B38" s="26" t="s">
        <v>27</v>
      </c>
      <c r="C38" s="61">
        <v>407</v>
      </c>
      <c r="D38" s="61">
        <v>269</v>
      </c>
      <c r="E38" s="61">
        <v>325</v>
      </c>
      <c r="F38" s="61">
        <v>56</v>
      </c>
    </row>
    <row r="39" spans="2:6" ht="13.5" customHeight="1">
      <c r="B39" s="26" t="s">
        <v>28</v>
      </c>
      <c r="C39" s="66">
        <f>SUM(C25+C30+C36)</f>
        <v>164610</v>
      </c>
      <c r="D39" s="66">
        <f>SUM(D25+D30+D36)</f>
        <v>147420</v>
      </c>
      <c r="E39" s="66">
        <f>SUM(E25+E30+E36)</f>
        <v>108192</v>
      </c>
      <c r="F39" s="66">
        <f>SUM(F25+F30+F36)</f>
        <v>111677</v>
      </c>
    </row>
    <row r="40" spans="1:6" ht="6" customHeight="1">
      <c r="A40" s="5"/>
      <c r="B40" s="32"/>
      <c r="C40" s="56"/>
      <c r="D40" s="57"/>
      <c r="E40" s="56"/>
      <c r="F40" s="57"/>
    </row>
    <row r="41" spans="2:6" ht="13.5" customHeight="1">
      <c r="B41" s="38" t="s">
        <v>29</v>
      </c>
      <c r="C41" s="50"/>
      <c r="D41" s="50"/>
      <c r="E41" s="50"/>
      <c r="F41" s="50"/>
    </row>
    <row r="42" spans="2:6" ht="13.5" customHeight="1">
      <c r="B42" s="26" t="s">
        <v>30</v>
      </c>
      <c r="C42" s="61">
        <f>SUM(C43:C50)</f>
        <v>67816</v>
      </c>
      <c r="D42" s="61">
        <f>SUM(D43:D50)</f>
        <v>66383</v>
      </c>
      <c r="E42" s="61">
        <f>SUM(E43:E50)</f>
        <v>69755</v>
      </c>
      <c r="F42" s="61">
        <f>SUM(F43:F50)</f>
        <v>72276</v>
      </c>
    </row>
    <row r="43" spans="2:6" ht="13.5" customHeight="1">
      <c r="B43" s="26" t="s">
        <v>31</v>
      </c>
      <c r="C43" s="61">
        <v>15000</v>
      </c>
      <c r="D43" s="61">
        <v>15000</v>
      </c>
      <c r="E43" s="61">
        <v>15000</v>
      </c>
      <c r="F43" s="61">
        <v>15000</v>
      </c>
    </row>
    <row r="44" spans="2:7" ht="24">
      <c r="B44" s="26" t="s">
        <v>32</v>
      </c>
      <c r="C44" s="67">
        <v>0</v>
      </c>
      <c r="D44" s="67">
        <v>0</v>
      </c>
      <c r="E44" s="67">
        <v>0</v>
      </c>
      <c r="F44" s="67">
        <v>0</v>
      </c>
      <c r="G44" s="2"/>
    </row>
    <row r="45" spans="2:6" ht="13.5" customHeight="1">
      <c r="B45" s="26" t="s">
        <v>33</v>
      </c>
      <c r="C45" s="61">
        <v>52743</v>
      </c>
      <c r="D45" s="61">
        <v>52735</v>
      </c>
      <c r="E45" s="61">
        <v>52461</v>
      </c>
      <c r="F45" s="61">
        <v>52457</v>
      </c>
    </row>
    <row r="46" spans="2:6" ht="13.5" customHeight="1">
      <c r="B46" s="26" t="s">
        <v>34</v>
      </c>
      <c r="C46" s="61">
        <v>8476</v>
      </c>
      <c r="D46" s="61">
        <v>8484</v>
      </c>
      <c r="E46" s="61">
        <v>8758</v>
      </c>
      <c r="F46" s="61">
        <v>8762</v>
      </c>
    </row>
    <row r="47" spans="2:6" ht="13.5" customHeight="1">
      <c r="B47" s="26" t="s">
        <v>35</v>
      </c>
      <c r="C47" s="67">
        <v>0</v>
      </c>
      <c r="D47" s="67">
        <v>0</v>
      </c>
      <c r="E47" s="67">
        <v>0</v>
      </c>
      <c r="F47" s="67">
        <v>0</v>
      </c>
    </row>
    <row r="48" spans="2:6" ht="24">
      <c r="B48" s="26" t="s">
        <v>36</v>
      </c>
      <c r="C48" s="67">
        <v>0</v>
      </c>
      <c r="D48" s="67">
        <v>0</v>
      </c>
      <c r="E48" s="67">
        <v>0</v>
      </c>
      <c r="F48" s="67">
        <v>0</v>
      </c>
    </row>
    <row r="49" spans="2:6" ht="13.5" customHeight="1">
      <c r="B49" s="26" t="s">
        <v>37</v>
      </c>
      <c r="C49" s="61">
        <v>-9836</v>
      </c>
      <c r="D49" s="61">
        <v>-3943</v>
      </c>
      <c r="E49" s="61">
        <v>-3943</v>
      </c>
      <c r="F49" s="64"/>
    </row>
    <row r="50" spans="2:6" ht="13.5" customHeight="1">
      <c r="B50" s="26" t="s">
        <v>38</v>
      </c>
      <c r="C50" s="61">
        <v>1433</v>
      </c>
      <c r="D50" s="61">
        <v>-5893</v>
      </c>
      <c r="E50" s="61">
        <v>-2521</v>
      </c>
      <c r="F50" s="61">
        <v>-3943</v>
      </c>
    </row>
    <row r="51" spans="2:6" ht="13.5" customHeight="1">
      <c r="B51" s="26" t="s">
        <v>39</v>
      </c>
      <c r="C51" s="67">
        <v>0</v>
      </c>
      <c r="D51" s="61">
        <f>SUM(D52:D53)</f>
        <v>0</v>
      </c>
      <c r="E51" s="67">
        <v>0</v>
      </c>
      <c r="F51" s="61">
        <f>SUM(F52:F53)</f>
        <v>0</v>
      </c>
    </row>
    <row r="52" spans="1:6" ht="13.5" customHeight="1">
      <c r="A52" s="2"/>
      <c r="B52" s="26" t="s">
        <v>40</v>
      </c>
      <c r="C52" s="67">
        <v>0</v>
      </c>
      <c r="D52" s="67">
        <v>0</v>
      </c>
      <c r="E52" s="67">
        <v>0</v>
      </c>
      <c r="F52" s="67">
        <v>0</v>
      </c>
    </row>
    <row r="53" spans="1:6" ht="13.5" customHeight="1">
      <c r="A53" s="2"/>
      <c r="B53" s="26" t="s">
        <v>41</v>
      </c>
      <c r="C53" s="67">
        <v>0</v>
      </c>
      <c r="D53" s="64"/>
      <c r="E53" s="67">
        <v>0</v>
      </c>
      <c r="F53" s="61"/>
    </row>
    <row r="54" spans="2:6" ht="13.5" customHeight="1">
      <c r="B54" s="26" t="s">
        <v>42</v>
      </c>
      <c r="C54" s="61">
        <f>SUM(C55:C56)</f>
        <v>91597</v>
      </c>
      <c r="D54" s="61">
        <f>SUM(D55:D56)</f>
        <v>78789</v>
      </c>
      <c r="E54" s="61">
        <f>SUM(E55:E56)</f>
        <v>38437</v>
      </c>
      <c r="F54" s="61">
        <f>SUM(F55:F56)</f>
        <v>39196</v>
      </c>
    </row>
    <row r="55" spans="2:6" ht="13.5" customHeight="1">
      <c r="B55" s="26" t="s">
        <v>43</v>
      </c>
      <c r="C55" s="61">
        <v>8128</v>
      </c>
      <c r="D55" s="61">
        <v>8281</v>
      </c>
      <c r="E55" s="61">
        <v>15434</v>
      </c>
      <c r="F55" s="61">
        <v>14585</v>
      </c>
    </row>
    <row r="56" spans="2:6" ht="13.5" customHeight="1">
      <c r="B56" s="26" t="s">
        <v>44</v>
      </c>
      <c r="C56" s="62">
        <v>83469</v>
      </c>
      <c r="D56" s="62">
        <v>70508</v>
      </c>
      <c r="E56" s="62">
        <v>23003</v>
      </c>
      <c r="F56" s="62">
        <v>24611</v>
      </c>
    </row>
    <row r="57" spans="2:6" ht="14.25" customHeight="1">
      <c r="B57" s="26" t="s">
        <v>45</v>
      </c>
      <c r="C57" s="61">
        <v>5197</v>
      </c>
      <c r="D57" s="67">
        <v>2248</v>
      </c>
      <c r="E57" s="67">
        <v>0</v>
      </c>
      <c r="F57" s="67">
        <v>205</v>
      </c>
    </row>
    <row r="58" spans="2:6" ht="12">
      <c r="B58" s="26" t="s">
        <v>46</v>
      </c>
      <c r="C58" s="61">
        <f>SUM(C42+C51+C54+C57)</f>
        <v>164610</v>
      </c>
      <c r="D58" s="61">
        <f>SUM(D42+D51+D54+D57)</f>
        <v>147420</v>
      </c>
      <c r="E58" s="61">
        <f>SUM(E42+E51+E54+E57)</f>
        <v>108192</v>
      </c>
      <c r="F58" s="61">
        <f>SUM(F42+F51+F54+F57)</f>
        <v>111677</v>
      </c>
    </row>
    <row r="59" spans="2:6" ht="6" customHeight="1">
      <c r="B59" s="32"/>
      <c r="C59" s="58"/>
      <c r="D59" s="59"/>
      <c r="E59" s="56"/>
      <c r="F59" s="59"/>
    </row>
    <row r="60" spans="2:6" ht="66" customHeight="1">
      <c r="B60" s="48" t="s">
        <v>47</v>
      </c>
      <c r="C60" s="79" t="s">
        <v>176</v>
      </c>
      <c r="D60" s="79"/>
      <c r="E60" s="79" t="s">
        <v>177</v>
      </c>
      <c r="F60" s="79"/>
    </row>
    <row r="61" spans="2:6" ht="24" customHeight="1">
      <c r="B61" s="33" t="s">
        <v>8</v>
      </c>
      <c r="C61" s="61">
        <f>C62+C63</f>
        <v>58812</v>
      </c>
      <c r="D61" s="61"/>
      <c r="E61" s="61">
        <f>E62+E63</f>
        <v>29119</v>
      </c>
      <c r="F61" s="61"/>
    </row>
    <row r="62" spans="2:6" ht="13.5" customHeight="1">
      <c r="B62" s="70" t="s">
        <v>48</v>
      </c>
      <c r="C62" s="61">
        <v>48346</v>
      </c>
      <c r="D62" s="61"/>
      <c r="E62" s="61">
        <v>24877</v>
      </c>
      <c r="F62" s="61"/>
    </row>
    <row r="63" spans="2:6" ht="13.5" customHeight="1">
      <c r="B63" s="26" t="s">
        <v>49</v>
      </c>
      <c r="C63" s="61">
        <v>10466</v>
      </c>
      <c r="D63" s="61"/>
      <c r="E63" s="61">
        <v>4242</v>
      </c>
      <c r="F63" s="61"/>
    </row>
    <row r="64" spans="2:6" ht="13.5" customHeight="1">
      <c r="B64" s="26" t="s">
        <v>50</v>
      </c>
      <c r="C64" s="61">
        <f>+C65+C66</f>
        <v>53493</v>
      </c>
      <c r="D64" s="61"/>
      <c r="E64" s="61">
        <f>+E65+E66</f>
        <v>25945</v>
      </c>
      <c r="F64" s="61"/>
    </row>
    <row r="65" spans="2:6" ht="13.5" customHeight="1">
      <c r="B65" s="26" t="s">
        <v>51</v>
      </c>
      <c r="C65" s="61">
        <v>44293</v>
      </c>
      <c r="D65" s="61"/>
      <c r="E65" s="61">
        <v>21866</v>
      </c>
      <c r="F65" s="61"/>
    </row>
    <row r="66" spans="2:6" ht="13.5" customHeight="1">
      <c r="B66" s="26" t="s">
        <v>52</v>
      </c>
      <c r="C66" s="61">
        <v>9200</v>
      </c>
      <c r="D66" s="61"/>
      <c r="E66" s="61">
        <v>4079</v>
      </c>
      <c r="F66" s="61"/>
    </row>
    <row r="67" spans="2:6" ht="13.5" customHeight="1">
      <c r="B67" s="26" t="s">
        <v>53</v>
      </c>
      <c r="C67" s="62">
        <f>C61-C64</f>
        <v>5319</v>
      </c>
      <c r="D67" s="62"/>
      <c r="E67" s="62">
        <f>E61-E64</f>
        <v>3174</v>
      </c>
      <c r="F67" s="62"/>
    </row>
    <row r="68" spans="2:6" ht="13.5" customHeight="1">
      <c r="B68" s="26" t="s">
        <v>54</v>
      </c>
      <c r="C68" s="61">
        <v>2127</v>
      </c>
      <c r="D68" s="61"/>
      <c r="E68" s="61">
        <v>1839</v>
      </c>
      <c r="F68" s="61"/>
    </row>
    <row r="69" spans="2:6" ht="13.5" customHeight="1">
      <c r="B69" s="26" t="s">
        <v>55</v>
      </c>
      <c r="C69" s="61">
        <v>2328</v>
      </c>
      <c r="D69" s="61"/>
      <c r="E69" s="61">
        <v>1915</v>
      </c>
      <c r="F69" s="61"/>
    </row>
    <row r="70" spans="2:6" ht="13.5" customHeight="1">
      <c r="B70" s="26" t="s">
        <v>56</v>
      </c>
      <c r="C70" s="61">
        <f>+C67+-C68-C69</f>
        <v>864</v>
      </c>
      <c r="D70" s="61"/>
      <c r="E70" s="61">
        <f>+E67+-E68-E69</f>
        <v>-580</v>
      </c>
      <c r="F70" s="61"/>
    </row>
    <row r="71" spans="2:6" ht="13.5" customHeight="1">
      <c r="B71" s="26" t="s">
        <v>57</v>
      </c>
      <c r="C71" s="61">
        <v>285</v>
      </c>
      <c r="D71" s="61"/>
      <c r="E71" s="61">
        <v>269</v>
      </c>
      <c r="F71" s="61"/>
    </row>
    <row r="72" spans="2:6" ht="13.5" customHeight="1">
      <c r="B72" s="26" t="s">
        <v>58</v>
      </c>
      <c r="C72" s="61">
        <v>1609</v>
      </c>
      <c r="D72" s="61"/>
      <c r="E72" s="61">
        <v>259</v>
      </c>
      <c r="F72" s="61"/>
    </row>
    <row r="73" spans="2:6" ht="13.5" customHeight="1">
      <c r="B73" s="26" t="s">
        <v>59</v>
      </c>
      <c r="C73" s="61">
        <f>C70+C71-C72</f>
        <v>-460</v>
      </c>
      <c r="D73" s="61"/>
      <c r="E73" s="61">
        <f>+E70+E71-E72</f>
        <v>-570</v>
      </c>
      <c r="F73" s="61"/>
    </row>
    <row r="74" spans="2:6" ht="13.5" customHeight="1">
      <c r="B74" s="26" t="s">
        <v>60</v>
      </c>
      <c r="C74" s="67">
        <v>0</v>
      </c>
      <c r="D74" s="61"/>
      <c r="E74" s="67">
        <v>0</v>
      </c>
      <c r="F74" s="67"/>
    </row>
    <row r="75" spans="2:6" ht="13.5" customHeight="1">
      <c r="B75" s="26" t="s">
        <v>61</v>
      </c>
      <c r="C75" s="67">
        <v>0</v>
      </c>
      <c r="D75" s="67"/>
      <c r="E75" s="67">
        <v>0</v>
      </c>
      <c r="F75" s="67"/>
    </row>
    <row r="76" spans="2:6" ht="13.5" customHeight="1">
      <c r="B76" s="26" t="s">
        <v>62</v>
      </c>
      <c r="C76" s="61">
        <v>4879</v>
      </c>
      <c r="D76" s="61"/>
      <c r="E76" s="61">
        <v>1028</v>
      </c>
      <c r="F76" s="61"/>
    </row>
    <row r="77" spans="2:6" ht="13.5" customHeight="1">
      <c r="B77" s="26" t="s">
        <v>63</v>
      </c>
      <c r="C77" s="61">
        <v>2756</v>
      </c>
      <c r="D77" s="62"/>
      <c r="E77" s="62">
        <v>2940</v>
      </c>
      <c r="F77" s="62"/>
    </row>
    <row r="78" spans="2:6" ht="13.5" customHeight="1">
      <c r="B78" s="26" t="s">
        <v>64</v>
      </c>
      <c r="C78" s="61">
        <f>C73+C74+C75+C76-C77</f>
        <v>1663</v>
      </c>
      <c r="D78" s="61"/>
      <c r="E78" s="61">
        <f>E73+E74+E75+E76-E77</f>
        <v>-2482</v>
      </c>
      <c r="F78" s="61"/>
    </row>
    <row r="79" spans="2:6" ht="13.5" customHeight="1">
      <c r="B79" s="26" t="s">
        <v>65</v>
      </c>
      <c r="C79" s="61">
        <f>+C80-C81</f>
        <v>6</v>
      </c>
      <c r="D79" s="61"/>
      <c r="E79" s="61">
        <f>+E80-E81</f>
        <v>-9</v>
      </c>
      <c r="F79" s="61"/>
    </row>
    <row r="80" spans="2:6" ht="13.5" customHeight="1">
      <c r="B80" s="26" t="s">
        <v>66</v>
      </c>
      <c r="C80" s="61">
        <v>6</v>
      </c>
      <c r="D80" s="61"/>
      <c r="E80" s="62"/>
      <c r="F80" s="61"/>
    </row>
    <row r="81" spans="2:6" ht="13.5" customHeight="1">
      <c r="B81" s="26" t="s">
        <v>67</v>
      </c>
      <c r="C81" s="67">
        <v>0</v>
      </c>
      <c r="D81" s="67"/>
      <c r="E81" s="62">
        <v>9</v>
      </c>
      <c r="F81" s="62"/>
    </row>
    <row r="82" spans="2:6" ht="13.5" customHeight="1">
      <c r="B82" s="26" t="s">
        <v>68</v>
      </c>
      <c r="C82" s="61">
        <f>+C78+C79</f>
        <v>1669</v>
      </c>
      <c r="D82" s="61"/>
      <c r="E82" s="61">
        <f>+E78+E79</f>
        <v>-2491</v>
      </c>
      <c r="F82" s="61"/>
    </row>
    <row r="83" spans="2:6" ht="13.5" customHeight="1">
      <c r="B83" s="26" t="s">
        <v>69</v>
      </c>
      <c r="C83" s="61">
        <v>236</v>
      </c>
      <c r="D83" s="61"/>
      <c r="E83" s="61">
        <v>30</v>
      </c>
      <c r="F83" s="61"/>
    </row>
    <row r="84" spans="2:6" ht="24" customHeight="1">
      <c r="B84" s="26" t="s">
        <v>70</v>
      </c>
      <c r="C84" s="67">
        <v>0</v>
      </c>
      <c r="D84" s="67"/>
      <c r="E84" s="67">
        <v>0</v>
      </c>
      <c r="F84" s="67"/>
    </row>
    <row r="85" spans="2:6" ht="13.5" customHeight="1">
      <c r="B85" s="26" t="s">
        <v>71</v>
      </c>
      <c r="C85" s="61">
        <f>C82-C83</f>
        <v>1433</v>
      </c>
      <c r="D85" s="61"/>
      <c r="E85" s="61">
        <f>E82-E83</f>
        <v>-2521</v>
      </c>
      <c r="F85" s="61"/>
    </row>
    <row r="86" spans="2:6" ht="6" customHeight="1">
      <c r="B86" s="32"/>
      <c r="C86" s="58"/>
      <c r="D86" s="56"/>
      <c r="E86" s="58"/>
      <c r="F86" s="56"/>
    </row>
    <row r="87" spans="2:6" ht="13.5" customHeight="1">
      <c r="B87" s="26" t="s">
        <v>72</v>
      </c>
      <c r="C87" s="63">
        <f>D85</f>
        <v>0</v>
      </c>
      <c r="D87" s="71"/>
      <c r="E87" s="63">
        <f>F85</f>
        <v>0</v>
      </c>
      <c r="F87" s="52"/>
    </row>
    <row r="88" spans="2:6" ht="13.5" customHeight="1">
      <c r="B88" s="26" t="s">
        <v>73</v>
      </c>
      <c r="C88" s="63">
        <v>3000</v>
      </c>
      <c r="D88" s="71"/>
      <c r="E88" s="63">
        <v>3000</v>
      </c>
      <c r="F88" s="52"/>
    </row>
    <row r="89" spans="2:6" ht="13.5" customHeight="1">
      <c r="B89" s="26" t="s">
        <v>74</v>
      </c>
      <c r="C89" s="63">
        <f>C87/C88</f>
        <v>0</v>
      </c>
      <c r="D89" s="71"/>
      <c r="E89" s="63">
        <f>E87/E88</f>
        <v>0</v>
      </c>
      <c r="F89" s="52"/>
    </row>
    <row r="90" spans="2:6" ht="6" customHeight="1">
      <c r="B90" s="32"/>
      <c r="C90" s="58"/>
      <c r="D90" s="56"/>
      <c r="E90" s="58"/>
      <c r="F90" s="56"/>
    </row>
    <row r="91" spans="2:6" ht="75.75" customHeight="1">
      <c r="B91" s="48" t="s">
        <v>75</v>
      </c>
      <c r="C91" s="79" t="s">
        <v>178</v>
      </c>
      <c r="D91" s="79"/>
      <c r="E91" s="79" t="s">
        <v>179</v>
      </c>
      <c r="F91" s="79"/>
    </row>
    <row r="92" spans="2:6" ht="24">
      <c r="B92" s="26" t="s">
        <v>76</v>
      </c>
      <c r="C92" s="61">
        <f>SUM(C93+C94)</f>
        <v>4844</v>
      </c>
      <c r="D92" s="61"/>
      <c r="E92" s="61">
        <f>SUM(E93+E94)</f>
        <v>-239</v>
      </c>
      <c r="F92" s="61"/>
    </row>
    <row r="93" spans="2:6" ht="13.5" customHeight="1">
      <c r="B93" s="26" t="s">
        <v>77</v>
      </c>
      <c r="C93" s="61">
        <v>1433</v>
      </c>
      <c r="D93" s="66"/>
      <c r="E93" s="66">
        <v>-2521</v>
      </c>
      <c r="F93" s="66"/>
    </row>
    <row r="94" spans="2:6" ht="13.5" customHeight="1">
      <c r="B94" s="26" t="s">
        <v>78</v>
      </c>
      <c r="C94" s="61">
        <f>SUM(C95:C107)</f>
        <v>3411</v>
      </c>
      <c r="D94" s="61"/>
      <c r="E94" s="61">
        <f>SUM(E95:E107)</f>
        <v>2282</v>
      </c>
      <c r="F94" s="61"/>
    </row>
    <row r="95" spans="2:6" ht="13.5" customHeight="1">
      <c r="B95" s="26" t="s">
        <v>79</v>
      </c>
      <c r="C95" s="61">
        <v>1854</v>
      </c>
      <c r="D95" s="61"/>
      <c r="E95" s="61">
        <v>1835</v>
      </c>
      <c r="F95" s="61"/>
    </row>
    <row r="96" spans="2:6" ht="13.5" customHeight="1">
      <c r="B96" s="26" t="s">
        <v>80</v>
      </c>
      <c r="C96" s="62">
        <v>-2197</v>
      </c>
      <c r="D96" s="62"/>
      <c r="E96" s="62" t="s">
        <v>162</v>
      </c>
      <c r="F96" s="62"/>
    </row>
    <row r="97" spans="2:6" ht="13.5" customHeight="1">
      <c r="B97" s="26" t="s">
        <v>81</v>
      </c>
      <c r="C97" s="61"/>
      <c r="D97" s="61"/>
      <c r="E97" s="61">
        <v>351</v>
      </c>
      <c r="F97" s="61"/>
    </row>
    <row r="98" spans="2:6" ht="13.5" customHeight="1">
      <c r="B98" s="26" t="s">
        <v>82</v>
      </c>
      <c r="C98" s="62">
        <v>-3</v>
      </c>
      <c r="D98" s="62"/>
      <c r="E98" s="62"/>
      <c r="F98" s="62"/>
    </row>
    <row r="99" spans="2:6" ht="13.5" customHeight="1">
      <c r="B99" s="26" t="s">
        <v>83</v>
      </c>
      <c r="C99" s="62"/>
      <c r="D99" s="67"/>
      <c r="E99" s="62">
        <v>99</v>
      </c>
      <c r="F99" s="62"/>
    </row>
    <row r="100" spans="2:6" ht="13.5" customHeight="1">
      <c r="B100" s="26" t="s">
        <v>84</v>
      </c>
      <c r="C100" s="61">
        <v>236</v>
      </c>
      <c r="D100" s="61"/>
      <c r="E100" s="61">
        <v>30</v>
      </c>
      <c r="F100" s="61"/>
    </row>
    <row r="101" spans="2:6" ht="13.5" customHeight="1">
      <c r="B101" s="26" t="s">
        <v>85</v>
      </c>
      <c r="C101" s="61">
        <v>-117</v>
      </c>
      <c r="D101" s="61"/>
      <c r="E101" s="61">
        <v>-39</v>
      </c>
      <c r="F101" s="61"/>
    </row>
    <row r="102" spans="2:6" ht="13.5" customHeight="1">
      <c r="B102" s="26" t="s">
        <v>86</v>
      </c>
      <c r="C102" s="61">
        <v>-3998</v>
      </c>
      <c r="D102" s="61"/>
      <c r="E102" s="61">
        <v>2474</v>
      </c>
      <c r="F102" s="61"/>
    </row>
    <row r="103" spans="2:6" ht="13.5" customHeight="1">
      <c r="B103" s="26" t="s">
        <v>87</v>
      </c>
      <c r="C103" s="61">
        <v>-7993</v>
      </c>
      <c r="D103" s="61"/>
      <c r="E103" s="61">
        <v>-1927</v>
      </c>
      <c r="F103" s="61"/>
    </row>
    <row r="104" spans="2:6" ht="24">
      <c r="B104" s="26" t="s">
        <v>88</v>
      </c>
      <c r="C104" s="61">
        <v>12818</v>
      </c>
      <c r="D104" s="61"/>
      <c r="E104" s="61">
        <v>-66</v>
      </c>
      <c r="F104" s="61"/>
    </row>
    <row r="105" spans="2:6" ht="13.5" customHeight="1">
      <c r="B105" s="26" t="s">
        <v>89</v>
      </c>
      <c r="C105" s="61">
        <v>-138</v>
      </c>
      <c r="D105" s="61"/>
      <c r="E105" s="61">
        <v>-270</v>
      </c>
      <c r="F105" s="61"/>
    </row>
    <row r="106" spans="2:6" ht="13.5" customHeight="1">
      <c r="B106" s="26" t="s">
        <v>90</v>
      </c>
      <c r="C106" s="61">
        <v>2949</v>
      </c>
      <c r="D106" s="61"/>
      <c r="E106" s="61">
        <v>-205</v>
      </c>
      <c r="F106" s="61"/>
    </row>
    <row r="107" spans="2:6" ht="13.5" customHeight="1">
      <c r="B107" s="26" t="s">
        <v>91</v>
      </c>
      <c r="C107" s="67">
        <v>0</v>
      </c>
      <c r="D107" s="67"/>
      <c r="E107" s="67">
        <v>0</v>
      </c>
      <c r="F107" s="67"/>
    </row>
    <row r="108" spans="2:6" ht="13.5" customHeight="1">
      <c r="B108" s="26" t="s">
        <v>92</v>
      </c>
      <c r="C108" s="61">
        <f>SUM(C109+C121)</f>
        <v>-2992</v>
      </c>
      <c r="D108" s="61"/>
      <c r="E108" s="61">
        <f>SUM(E109+E121)</f>
        <v>4339</v>
      </c>
      <c r="F108" s="61"/>
    </row>
    <row r="109" spans="2:6" ht="13.5" customHeight="1">
      <c r="B109" s="26" t="s">
        <v>93</v>
      </c>
      <c r="C109" s="61">
        <f>SUM(C110+C111+C112+C116+C117+C118+C119+C120)</f>
        <v>3836</v>
      </c>
      <c r="D109" s="61"/>
      <c r="E109" s="61">
        <f>SUM(E110+E111+E112+E116+E117+E118+E119+E120)</f>
        <v>7849</v>
      </c>
      <c r="F109" s="61"/>
    </row>
    <row r="110" spans="2:6" ht="13.5" customHeight="1">
      <c r="B110" s="26" t="s">
        <v>94</v>
      </c>
      <c r="C110" s="67">
        <v>0</v>
      </c>
      <c r="D110" s="67"/>
      <c r="E110" s="67">
        <v>0</v>
      </c>
      <c r="F110" s="67"/>
    </row>
    <row r="111" spans="2:6" ht="13.5" customHeight="1">
      <c r="B111" s="26" t="s">
        <v>95</v>
      </c>
      <c r="C111" s="62">
        <v>3</v>
      </c>
      <c r="D111" s="62"/>
      <c r="E111" s="62">
        <v>155</v>
      </c>
      <c r="F111" s="62"/>
    </row>
    <row r="112" spans="2:6" ht="13.5" customHeight="1">
      <c r="B112" s="26" t="s">
        <v>96</v>
      </c>
      <c r="C112" s="61"/>
      <c r="D112" s="61"/>
      <c r="E112" s="67">
        <v>0</v>
      </c>
      <c r="F112" s="67"/>
    </row>
    <row r="113" spans="2:6" ht="13.5" customHeight="1">
      <c r="B113" s="26" t="s">
        <v>97</v>
      </c>
      <c r="C113" s="62"/>
      <c r="D113" s="62"/>
      <c r="E113" s="67">
        <v>0</v>
      </c>
      <c r="F113" s="67"/>
    </row>
    <row r="114" spans="2:6" ht="13.5" customHeight="1">
      <c r="B114" s="26" t="s">
        <v>98</v>
      </c>
      <c r="C114" s="67">
        <v>0</v>
      </c>
      <c r="D114" s="67"/>
      <c r="E114" s="67">
        <v>0</v>
      </c>
      <c r="F114" s="67"/>
    </row>
    <row r="115" spans="2:6" ht="13.5" customHeight="1">
      <c r="B115" s="26" t="s">
        <v>99</v>
      </c>
      <c r="C115" s="67">
        <v>0</v>
      </c>
      <c r="D115" s="67"/>
      <c r="E115" s="67">
        <v>0</v>
      </c>
      <c r="F115" s="67"/>
    </row>
    <row r="116" spans="2:6" ht="13.5" customHeight="1">
      <c r="B116" s="26" t="s">
        <v>100</v>
      </c>
      <c r="C116" s="62">
        <v>1010</v>
      </c>
      <c r="D116" s="62"/>
      <c r="E116" s="62">
        <v>7694</v>
      </c>
      <c r="F116" s="62"/>
    </row>
    <row r="117" spans="2:6" ht="13.5" customHeight="1">
      <c r="B117" s="26" t="s">
        <v>101</v>
      </c>
      <c r="C117" s="67">
        <v>0</v>
      </c>
      <c r="D117" s="67"/>
      <c r="E117" s="67">
        <v>0</v>
      </c>
      <c r="F117" s="67"/>
    </row>
    <row r="118" spans="2:6" ht="13.5" customHeight="1">
      <c r="B118" s="26" t="s">
        <v>102</v>
      </c>
      <c r="C118" s="62"/>
      <c r="D118" s="62"/>
      <c r="E118" s="67">
        <v>0</v>
      </c>
      <c r="F118" s="67"/>
    </row>
    <row r="119" spans="2:6" ht="13.5" customHeight="1">
      <c r="B119" s="26" t="s">
        <v>103</v>
      </c>
      <c r="C119" s="62">
        <v>2823</v>
      </c>
      <c r="D119" s="67"/>
      <c r="E119" s="62"/>
      <c r="F119" s="62"/>
    </row>
    <row r="120" spans="2:6" ht="13.5" customHeight="1">
      <c r="B120" s="26" t="s">
        <v>104</v>
      </c>
      <c r="C120" s="67">
        <v>0</v>
      </c>
      <c r="D120" s="67"/>
      <c r="E120" s="67">
        <v>0</v>
      </c>
      <c r="F120" s="62"/>
    </row>
    <row r="121" spans="2:6" ht="13.5" customHeight="1">
      <c r="B121" s="26" t="s">
        <v>105</v>
      </c>
      <c r="C121" s="61">
        <f>SUM(C122+C123+C124+C128+C129+C130+C131)</f>
        <v>-6828</v>
      </c>
      <c r="D121" s="61"/>
      <c r="E121" s="61">
        <f>SUM(E122+E123+E124+E128+E129+E130+E131)</f>
        <v>-3510</v>
      </c>
      <c r="F121" s="61"/>
    </row>
    <row r="122" spans="2:6" ht="13.5" customHeight="1">
      <c r="B122" s="26" t="s">
        <v>106</v>
      </c>
      <c r="C122" s="62"/>
      <c r="D122" s="62"/>
      <c r="E122" s="62"/>
      <c r="F122" s="62"/>
    </row>
    <row r="123" spans="2:6" ht="13.5" customHeight="1">
      <c r="B123" s="26" t="s">
        <v>107</v>
      </c>
      <c r="C123" s="62">
        <v>-5032</v>
      </c>
      <c r="D123" s="62"/>
      <c r="E123" s="62">
        <v>-1028</v>
      </c>
      <c r="F123" s="62"/>
    </row>
    <row r="124" spans="2:6" ht="13.5" customHeight="1">
      <c r="B124" s="26" t="s">
        <v>108</v>
      </c>
      <c r="C124" s="61"/>
      <c r="D124" s="61"/>
      <c r="E124" s="67">
        <v>0</v>
      </c>
      <c r="F124" s="61"/>
    </row>
    <row r="125" spans="2:6" ht="13.5" customHeight="1">
      <c r="B125" s="26" t="s">
        <v>109</v>
      </c>
      <c r="C125" s="62"/>
      <c r="D125" s="62"/>
      <c r="E125" s="67">
        <v>0</v>
      </c>
      <c r="F125" s="62"/>
    </row>
    <row r="126" spans="2:6" ht="13.5" customHeight="1">
      <c r="B126" s="26" t="s">
        <v>110</v>
      </c>
      <c r="C126" s="67">
        <v>0</v>
      </c>
      <c r="D126" s="67"/>
      <c r="E126" s="67">
        <v>0</v>
      </c>
      <c r="F126" s="67"/>
    </row>
    <row r="127" spans="2:6" ht="13.5" customHeight="1">
      <c r="B127" s="26" t="s">
        <v>111</v>
      </c>
      <c r="C127" s="67">
        <v>0</v>
      </c>
      <c r="D127" s="67"/>
      <c r="E127" s="67">
        <v>0</v>
      </c>
      <c r="F127" s="67"/>
    </row>
    <row r="128" spans="2:6" ht="13.5" customHeight="1">
      <c r="B128" s="26" t="s">
        <v>112</v>
      </c>
      <c r="C128" s="67">
        <v>0</v>
      </c>
      <c r="D128" s="67"/>
      <c r="E128" s="67">
        <v>0</v>
      </c>
      <c r="F128" s="67"/>
    </row>
    <row r="129" spans="2:6" ht="13.5" customHeight="1">
      <c r="B129" s="26" t="s">
        <v>113</v>
      </c>
      <c r="C129" s="62">
        <v>-1796</v>
      </c>
      <c r="D129" s="62"/>
      <c r="E129" s="62">
        <v>-70</v>
      </c>
      <c r="F129" s="62"/>
    </row>
    <row r="130" spans="2:6" ht="13.5" customHeight="1">
      <c r="B130" s="26" t="s">
        <v>114</v>
      </c>
      <c r="C130" s="62"/>
      <c r="D130" s="62"/>
      <c r="E130" s="62">
        <v>-2412</v>
      </c>
      <c r="F130" s="62"/>
    </row>
    <row r="131" spans="2:6" ht="13.5" customHeight="1">
      <c r="B131" s="26" t="s">
        <v>115</v>
      </c>
      <c r="C131" s="62"/>
      <c r="D131" s="67"/>
      <c r="E131" s="67">
        <v>0</v>
      </c>
      <c r="F131" s="62"/>
    </row>
    <row r="132" spans="2:6" ht="13.5" customHeight="1">
      <c r="B132" s="26" t="s">
        <v>116</v>
      </c>
      <c r="C132" s="61">
        <f>SUM(C133+C141)</f>
        <v>-756</v>
      </c>
      <c r="D132" s="61"/>
      <c r="E132" s="61">
        <f>SUM(E133+E141)</f>
        <v>-870</v>
      </c>
      <c r="F132" s="61"/>
    </row>
    <row r="133" spans="2:6" ht="13.5" customHeight="1">
      <c r="B133" s="26" t="s">
        <v>117</v>
      </c>
      <c r="C133" s="61">
        <f>SUM(C134:C140)</f>
        <v>12431</v>
      </c>
      <c r="D133" s="61"/>
      <c r="E133" s="61">
        <f>SUM(E134:E140)</f>
        <v>2297</v>
      </c>
      <c r="F133" s="61"/>
    </row>
    <row r="134" spans="2:6" ht="13.5" customHeight="1">
      <c r="B134" s="26" t="s">
        <v>118</v>
      </c>
      <c r="C134" s="67">
        <v>0</v>
      </c>
      <c r="D134" s="67"/>
      <c r="E134" s="67">
        <v>0</v>
      </c>
      <c r="F134" s="67"/>
    </row>
    <row r="135" spans="2:6" ht="24" customHeight="1">
      <c r="B135" s="26" t="s">
        <v>119</v>
      </c>
      <c r="C135" s="67">
        <v>0</v>
      </c>
      <c r="D135" s="67"/>
      <c r="E135" s="67">
        <v>0</v>
      </c>
      <c r="F135" s="67"/>
    </row>
    <row r="136" spans="2:6" ht="14.25" customHeight="1">
      <c r="B136" s="26" t="s">
        <v>120</v>
      </c>
      <c r="C136" s="61">
        <v>12427</v>
      </c>
      <c r="D136" s="61"/>
      <c r="E136" s="61">
        <v>2117</v>
      </c>
      <c r="F136" s="61"/>
    </row>
    <row r="137" spans="2:6" ht="24">
      <c r="B137" s="26" t="s">
        <v>121</v>
      </c>
      <c r="C137" s="67">
        <v>0</v>
      </c>
      <c r="D137" s="67"/>
      <c r="E137" s="67">
        <v>0</v>
      </c>
      <c r="F137" s="67"/>
    </row>
    <row r="138" spans="2:6" ht="13.5" customHeight="1">
      <c r="B138" s="26" t="s">
        <v>122</v>
      </c>
      <c r="C138" s="67">
        <v>0</v>
      </c>
      <c r="D138" s="62"/>
      <c r="E138" s="67">
        <v>0</v>
      </c>
      <c r="F138" s="67"/>
    </row>
    <row r="139" spans="2:6" ht="13.5" customHeight="1">
      <c r="B139" s="26" t="s">
        <v>123</v>
      </c>
      <c r="C139" s="67">
        <v>0</v>
      </c>
      <c r="D139" s="67"/>
      <c r="E139" s="67">
        <v>0</v>
      </c>
      <c r="F139" s="67"/>
    </row>
    <row r="140" spans="2:6" ht="13.5" customHeight="1">
      <c r="B140" s="26" t="s">
        <v>124</v>
      </c>
      <c r="C140" s="61">
        <v>4</v>
      </c>
      <c r="D140" s="61"/>
      <c r="E140" s="61">
        <v>180</v>
      </c>
      <c r="F140" s="61"/>
    </row>
    <row r="141" spans="2:6" ht="13.5" customHeight="1">
      <c r="B141" s="26" t="s">
        <v>125</v>
      </c>
      <c r="C141" s="61">
        <f>SUM(C142:C153)</f>
        <v>-13187</v>
      </c>
      <c r="D141" s="61"/>
      <c r="E141" s="61">
        <f>SUM(E142:E153)</f>
        <v>-3167</v>
      </c>
      <c r="F141" s="61"/>
    </row>
    <row r="142" spans="2:6" ht="13.5" customHeight="1">
      <c r="B142" s="26" t="s">
        <v>126</v>
      </c>
      <c r="C142" s="61">
        <v>-2219</v>
      </c>
      <c r="D142" s="61"/>
      <c r="E142" s="61">
        <v>-147</v>
      </c>
      <c r="F142" s="61"/>
    </row>
    <row r="143" spans="2:6" ht="24">
      <c r="B143" s="26" t="s">
        <v>127</v>
      </c>
      <c r="C143" s="67">
        <v>0</v>
      </c>
      <c r="D143" s="67"/>
      <c r="E143" s="67">
        <v>0</v>
      </c>
      <c r="F143" s="67"/>
    </row>
    <row r="144" spans="2:6" ht="14.25" customHeight="1">
      <c r="B144" s="26" t="s">
        <v>128</v>
      </c>
      <c r="C144" s="67">
        <v>-10338</v>
      </c>
      <c r="D144" s="67"/>
      <c r="E144" s="62">
        <v>-2488</v>
      </c>
      <c r="F144" s="62"/>
    </row>
    <row r="145" spans="2:6" ht="24">
      <c r="B145" s="26" t="s">
        <v>129</v>
      </c>
      <c r="C145" s="67">
        <v>0</v>
      </c>
      <c r="D145" s="67"/>
      <c r="E145" s="67">
        <v>0</v>
      </c>
      <c r="F145" s="67"/>
    </row>
    <row r="146" spans="2:6" ht="13.5" customHeight="1">
      <c r="B146" s="26" t="s">
        <v>130</v>
      </c>
      <c r="C146" s="67">
        <v>0</v>
      </c>
      <c r="D146" s="67"/>
      <c r="E146" s="67">
        <v>0</v>
      </c>
      <c r="F146" s="67"/>
    </row>
    <row r="147" spans="2:6" ht="13.5" customHeight="1">
      <c r="B147" s="26" t="s">
        <v>131</v>
      </c>
      <c r="C147" s="67">
        <v>0</v>
      </c>
      <c r="D147" s="67"/>
      <c r="E147" s="67">
        <v>0</v>
      </c>
      <c r="F147" s="67"/>
    </row>
    <row r="148" spans="2:6" ht="13.5" customHeight="1">
      <c r="B148" s="26" t="s">
        <v>132</v>
      </c>
      <c r="C148" s="67">
        <v>0</v>
      </c>
      <c r="D148" s="67"/>
      <c r="E148" s="67">
        <v>0</v>
      </c>
      <c r="F148" s="67"/>
    </row>
    <row r="149" spans="2:6" ht="13.5" customHeight="1">
      <c r="B149" s="26" t="s">
        <v>133</v>
      </c>
      <c r="C149" s="67">
        <v>0</v>
      </c>
      <c r="D149" s="67"/>
      <c r="E149" s="67">
        <v>0</v>
      </c>
      <c r="F149" s="67"/>
    </row>
    <row r="150" spans="2:6" ht="13.5" customHeight="1">
      <c r="B150" s="26" t="s">
        <v>134</v>
      </c>
      <c r="C150" s="67">
        <v>0</v>
      </c>
      <c r="D150" s="67"/>
      <c r="E150" s="67">
        <v>0</v>
      </c>
      <c r="F150" s="67"/>
    </row>
    <row r="151" spans="2:6" ht="13.5" customHeight="1">
      <c r="B151" s="26" t="s">
        <v>135</v>
      </c>
      <c r="C151" s="67">
        <v>0</v>
      </c>
      <c r="D151" s="67"/>
      <c r="E151" s="67">
        <v>0</v>
      </c>
      <c r="F151" s="67"/>
    </row>
    <row r="152" spans="2:6" ht="13.5" customHeight="1">
      <c r="B152" s="26" t="s">
        <v>136</v>
      </c>
      <c r="C152" s="61">
        <v>-630</v>
      </c>
      <c r="D152" s="61"/>
      <c r="E152" s="61">
        <v>-532</v>
      </c>
      <c r="F152" s="61"/>
    </row>
    <row r="153" spans="2:6" ht="13.5" customHeight="1">
      <c r="B153" s="26" t="s">
        <v>137</v>
      </c>
      <c r="C153" s="67"/>
      <c r="D153" s="67"/>
      <c r="E153" s="67"/>
      <c r="F153" s="67"/>
    </row>
    <row r="154" spans="2:6" ht="13.5" customHeight="1">
      <c r="B154" s="26" t="s">
        <v>138</v>
      </c>
      <c r="C154" s="61">
        <f>+C132+C108+C92</f>
        <v>1096</v>
      </c>
      <c r="D154" s="61"/>
      <c r="E154" s="61">
        <f>+E132+E108+E92</f>
        <v>3230</v>
      </c>
      <c r="F154" s="61"/>
    </row>
    <row r="155" spans="2:6" ht="13.5" customHeight="1">
      <c r="B155" s="26" t="s">
        <v>139</v>
      </c>
      <c r="C155" s="61">
        <f>+C154</f>
        <v>1096</v>
      </c>
      <c r="D155" s="61"/>
      <c r="E155" s="61">
        <f>+E154</f>
        <v>3230</v>
      </c>
      <c r="F155" s="61"/>
    </row>
    <row r="156" spans="2:6" ht="24">
      <c r="B156" s="26" t="s">
        <v>140</v>
      </c>
      <c r="C156" s="61"/>
      <c r="D156" s="67"/>
      <c r="E156" s="67">
        <v>0</v>
      </c>
      <c r="F156" s="67"/>
    </row>
    <row r="157" spans="2:6" ht="14.25" customHeight="1">
      <c r="B157" s="26" t="s">
        <v>141</v>
      </c>
      <c r="C157" s="62">
        <v>349</v>
      </c>
      <c r="D157" s="62"/>
      <c r="E157" s="62">
        <v>829</v>
      </c>
      <c r="F157" s="62"/>
    </row>
    <row r="158" spans="2:6" ht="14.25" customHeight="1">
      <c r="B158" s="26" t="s">
        <v>142</v>
      </c>
      <c r="C158" s="61">
        <f>+C155+C157</f>
        <v>1445</v>
      </c>
      <c r="D158" s="61"/>
      <c r="E158" s="61">
        <f>+E155+E157</f>
        <v>4059</v>
      </c>
      <c r="F158" s="61"/>
    </row>
    <row r="159" spans="2:6" ht="6" customHeight="1">
      <c r="B159" s="32"/>
      <c r="C159" s="58"/>
      <c r="D159" s="56"/>
      <c r="E159" s="58"/>
      <c r="F159" s="56"/>
    </row>
    <row r="160" spans="2:6" ht="57.75" customHeight="1">
      <c r="B160" s="48" t="s">
        <v>143</v>
      </c>
      <c r="C160" s="79" t="s">
        <v>180</v>
      </c>
      <c r="D160" s="79" t="s">
        <v>181</v>
      </c>
      <c r="E160" s="79" t="s">
        <v>174</v>
      </c>
      <c r="F160" s="79" t="s">
        <v>182</v>
      </c>
    </row>
    <row r="161" spans="2:6" ht="14.25" customHeight="1">
      <c r="B161" s="26" t="s">
        <v>144</v>
      </c>
      <c r="C161" s="51"/>
      <c r="D161" s="60"/>
      <c r="E161" s="51"/>
      <c r="F161" s="60"/>
    </row>
    <row r="162" spans="2:6" ht="12">
      <c r="B162" s="26" t="s">
        <v>145</v>
      </c>
      <c r="C162" s="61">
        <f>+C163+C164+C165</f>
        <v>16451</v>
      </c>
      <c r="D162" s="61">
        <f>+D163+D164+D165</f>
        <v>13839</v>
      </c>
      <c r="E162" s="61">
        <f>+E163+E164+E165</f>
        <v>3000</v>
      </c>
      <c r="F162" s="61">
        <f>+F163+F164+F165</f>
        <v>0</v>
      </c>
    </row>
    <row r="163" spans="2:6" ht="13.5" customHeight="1">
      <c r="B163" s="26" t="s">
        <v>146</v>
      </c>
      <c r="C163" s="61">
        <v>16451</v>
      </c>
      <c r="D163" s="61">
        <v>13839</v>
      </c>
      <c r="E163" s="62">
        <v>3000</v>
      </c>
      <c r="F163" s="67">
        <v>0</v>
      </c>
    </row>
    <row r="164" spans="2:6" ht="13.5" customHeight="1">
      <c r="B164" s="26" t="s">
        <v>147</v>
      </c>
      <c r="C164" s="67">
        <v>0</v>
      </c>
      <c r="D164" s="67">
        <v>0</v>
      </c>
      <c r="E164" s="67">
        <v>0</v>
      </c>
      <c r="F164" s="67">
        <v>0</v>
      </c>
    </row>
    <row r="165" spans="2:6" ht="13.5" customHeight="1">
      <c r="B165" s="26" t="s">
        <v>148</v>
      </c>
      <c r="C165" s="67">
        <v>0</v>
      </c>
      <c r="D165" s="67">
        <v>0</v>
      </c>
      <c r="E165" s="67">
        <v>0</v>
      </c>
      <c r="F165" s="67">
        <v>0</v>
      </c>
    </row>
    <row r="166" spans="2:6" ht="13.5" customHeight="1">
      <c r="B166" s="26" t="s">
        <v>149</v>
      </c>
      <c r="C166" s="61">
        <f>+C167+C168+C169+C170</f>
        <v>32950</v>
      </c>
      <c r="D166" s="61">
        <f>SUM(D167:D171)</f>
        <v>28395</v>
      </c>
      <c r="E166" s="61">
        <f>SUM(E167:E171)</f>
        <v>30544</v>
      </c>
      <c r="F166" s="61">
        <f>SUM(F167:F171)</f>
        <v>29288</v>
      </c>
    </row>
    <row r="167" spans="2:6" ht="13.5" customHeight="1">
      <c r="B167" s="26" t="s">
        <v>157</v>
      </c>
      <c r="C167" s="61">
        <v>31520</v>
      </c>
      <c r="D167" s="61">
        <v>27595</v>
      </c>
      <c r="E167" s="61">
        <v>30144</v>
      </c>
      <c r="F167" s="61">
        <v>28888</v>
      </c>
    </row>
    <row r="168" spans="2:6" ht="13.5" customHeight="1">
      <c r="B168" s="26" t="s">
        <v>158</v>
      </c>
      <c r="C168" s="62">
        <v>200</v>
      </c>
      <c r="D168" s="62">
        <v>200</v>
      </c>
      <c r="E168" s="62">
        <v>200</v>
      </c>
      <c r="F168" s="62">
        <v>200</v>
      </c>
    </row>
    <row r="169" spans="2:6" ht="13.5" customHeight="1">
      <c r="B169" s="26" t="s">
        <v>159</v>
      </c>
      <c r="C169" s="62">
        <v>200</v>
      </c>
      <c r="D169" s="62">
        <v>200</v>
      </c>
      <c r="E169" s="62">
        <v>200</v>
      </c>
      <c r="F169" s="62">
        <v>200</v>
      </c>
    </row>
    <row r="170" spans="2:6" ht="13.5" customHeight="1">
      <c r="B170" s="26" t="s">
        <v>163</v>
      </c>
      <c r="C170" s="67">
        <v>1030</v>
      </c>
      <c r="D170" s="67">
        <v>400</v>
      </c>
      <c r="E170" s="62"/>
      <c r="F170" s="67">
        <v>0</v>
      </c>
    </row>
    <row r="171" spans="2:6" ht="13.5" customHeight="1">
      <c r="B171" s="26" t="s">
        <v>150</v>
      </c>
      <c r="C171" s="62"/>
      <c r="D171" s="62"/>
      <c r="E171" s="62"/>
      <c r="F171" s="62"/>
    </row>
    <row r="172" spans="2:6" ht="13.5" customHeight="1">
      <c r="B172" s="26" t="s">
        <v>151</v>
      </c>
      <c r="C172" s="61">
        <f>SUM(C162+C166)</f>
        <v>49401</v>
      </c>
      <c r="D172" s="61">
        <f>SUM(D162+D166)</f>
        <v>42234</v>
      </c>
      <c r="E172" s="61">
        <f>SUM(E162+E166)</f>
        <v>33544</v>
      </c>
      <c r="F172" s="61">
        <f>SUM(F162+F166)</f>
        <v>29288</v>
      </c>
    </row>
    <row r="173" spans="2:6" ht="12">
      <c r="B173" s="34"/>
      <c r="C173" s="4"/>
      <c r="D173" s="4"/>
      <c r="E173" s="4"/>
      <c r="F173" s="4"/>
    </row>
    <row r="174" spans="2:6" ht="12">
      <c r="B174" s="34"/>
      <c r="C174" s="4"/>
      <c r="D174" s="4"/>
      <c r="E174" s="4"/>
      <c r="F174" s="4"/>
    </row>
    <row r="175" spans="2:6" ht="12">
      <c r="B175" s="34"/>
      <c r="C175" s="4"/>
      <c r="D175" s="4"/>
      <c r="E175" s="4"/>
      <c r="F175" s="4"/>
    </row>
    <row r="176" spans="2:6" ht="12">
      <c r="B176" s="34"/>
      <c r="C176" s="3"/>
      <c r="D176" s="4"/>
      <c r="E176" s="3"/>
      <c r="F176" s="4"/>
    </row>
    <row r="177" spans="2:6" ht="12">
      <c r="B177" s="34"/>
      <c r="C177" s="3"/>
      <c r="D177" s="4"/>
      <c r="E177" s="3"/>
      <c r="F177" s="4"/>
    </row>
    <row r="178" spans="2:6" s="6" customFormat="1" ht="12.75">
      <c r="B178" s="43" t="s">
        <v>152</v>
      </c>
      <c r="C178"/>
      <c r="D178" s="12" t="s">
        <v>153</v>
      </c>
      <c r="E178" s="7"/>
      <c r="F178" s="7"/>
    </row>
    <row r="179" spans="2:5" s="6" customFormat="1" ht="12.75">
      <c r="B179" s="43" t="s">
        <v>154</v>
      </c>
      <c r="C179"/>
      <c r="D179" s="13" t="s">
        <v>155</v>
      </c>
      <c r="E179" s="9"/>
    </row>
    <row r="180" spans="2:5" s="6" customFormat="1" ht="12.75">
      <c r="B180" s="27"/>
      <c r="C180"/>
      <c r="D180" s="8"/>
      <c r="E180" s="9"/>
    </row>
    <row r="181" spans="2:5" s="6" customFormat="1" ht="12.75">
      <c r="B181" s="27" t="s">
        <v>160</v>
      </c>
      <c r="C181" s="74" t="s">
        <v>161</v>
      </c>
      <c r="D181" s="8"/>
      <c r="E181" s="9"/>
    </row>
    <row r="182" spans="2:5" s="6" customFormat="1" ht="12.75">
      <c r="B182" s="27"/>
      <c r="C182"/>
      <c r="D182" s="8"/>
      <c r="E182" s="9"/>
    </row>
    <row r="183" spans="2:5" s="6" customFormat="1" ht="12.75">
      <c r="B183" s="27"/>
      <c r="C183"/>
      <c r="D183" s="8"/>
      <c r="E183" s="9"/>
    </row>
    <row r="184" spans="2:6" s="6" customFormat="1" ht="12.75">
      <c r="B184" s="11" t="s">
        <v>184</v>
      </c>
      <c r="C184"/>
      <c r="D184" s="11" t="s">
        <v>185</v>
      </c>
      <c r="E184" s="9"/>
      <c r="F184" s="9"/>
    </row>
    <row r="185" spans="2:6" ht="12">
      <c r="B185" s="34"/>
      <c r="C185" s="3"/>
      <c r="D185" s="4"/>
      <c r="E185" s="3"/>
      <c r="F185" s="4"/>
    </row>
    <row r="187" spans="2:6" ht="12">
      <c r="B187" s="34"/>
      <c r="C187" s="4"/>
      <c r="D187" s="4"/>
      <c r="E187" s="4"/>
      <c r="F187" s="4"/>
    </row>
    <row r="188" spans="2:6" ht="12">
      <c r="B188" s="34"/>
      <c r="C188" s="4"/>
      <c r="D188" s="4"/>
      <c r="E188" s="4"/>
      <c r="F188" s="4"/>
    </row>
    <row r="189" spans="2:6" ht="12">
      <c r="B189" s="34"/>
      <c r="C189" s="4"/>
      <c r="D189" s="4"/>
      <c r="E189" s="4"/>
      <c r="F189" s="4"/>
    </row>
    <row r="190" spans="2:6" ht="12">
      <c r="B190" s="34"/>
      <c r="C190" s="3"/>
      <c r="D190" s="4"/>
      <c r="E190" s="3"/>
      <c r="F190" s="4"/>
    </row>
    <row r="191" spans="2:6" ht="12">
      <c r="B191" s="34"/>
      <c r="C191" s="3"/>
      <c r="D191" s="4"/>
      <c r="E191" s="3"/>
      <c r="F191" s="4"/>
    </row>
    <row r="192" spans="2:6" ht="12">
      <c r="B192" s="34"/>
      <c r="C192" s="3"/>
      <c r="D192" s="4"/>
      <c r="E192" s="3"/>
      <c r="F192" s="4"/>
    </row>
    <row r="193" spans="2:6" ht="12">
      <c r="B193" s="34"/>
      <c r="C193" s="3"/>
      <c r="D193" s="4"/>
      <c r="E193" s="3"/>
      <c r="F193" s="4"/>
    </row>
    <row r="194" spans="2:6" s="6" customFormat="1" ht="12.75">
      <c r="B194" s="35"/>
      <c r="C194"/>
      <c r="D194" s="12"/>
      <c r="E194" s="7"/>
      <c r="F194" s="7"/>
    </row>
    <row r="195" spans="2:5" s="6" customFormat="1" ht="12.75">
      <c r="B195" s="27"/>
      <c r="C195"/>
      <c r="D195" s="13"/>
      <c r="E195" s="9"/>
    </row>
    <row r="196" spans="2:5" s="6" customFormat="1" ht="12.75">
      <c r="B196" s="27"/>
      <c r="C196"/>
      <c r="D196" s="8"/>
      <c r="E196" s="9"/>
    </row>
    <row r="197" spans="2:5" s="6" customFormat="1" ht="12.75">
      <c r="B197" s="27"/>
      <c r="C197"/>
      <c r="D197" s="8"/>
      <c r="E197" s="9"/>
    </row>
    <row r="198" spans="2:5" s="6" customFormat="1" ht="12.75">
      <c r="B198" s="27"/>
      <c r="C198"/>
      <c r="D198" s="8"/>
      <c r="E198" s="9"/>
    </row>
    <row r="199" spans="2:5" s="6" customFormat="1" ht="12.75">
      <c r="B199" s="27"/>
      <c r="C199"/>
      <c r="D199" s="8"/>
      <c r="E199" s="9"/>
    </row>
    <row r="200" spans="2:6" s="6" customFormat="1" ht="12.75">
      <c r="B200" s="35"/>
      <c r="C200"/>
      <c r="D200" s="11"/>
      <c r="E200" s="9"/>
      <c r="F200" s="9"/>
    </row>
    <row r="201" spans="2:6" ht="12">
      <c r="B201" s="34"/>
      <c r="C201" s="3"/>
      <c r="D201" s="4"/>
      <c r="E201" s="3"/>
      <c r="F201" s="4"/>
    </row>
  </sheetData>
  <sheetProtection password="C71E"/>
  <printOptions horizontalCentered="1"/>
  <pageMargins left="0.4724409448818898" right="0.2362204724409449" top="0.7086614173228347" bottom="0.5905511811023623" header="0.31496062992125984" footer="0.11811023622047245"/>
  <pageSetup horizontalDpi="300" verticalDpi="300" orientation="portrait" paperSize="9" scale="85" r:id="rId2"/>
  <headerFooter alignWithMargins="0">
    <oddHeader>&amp;LŚląska Fabryka Kabli S.A.&amp;CSA Q  I /2000</oddHeader>
    <oddFooter>&amp;C&amp;"Times New Roman CE,Normalny\Komisja Papierów Wartościowych i Giełd&amp;R&amp;P</oddFooter>
  </headerFooter>
  <rowBreaks count="4" manualBreakCount="4">
    <brk id="58" min="1" max="8" man="1"/>
    <brk id="89" min="1" max="8" man="1"/>
    <brk id="131" min="1" max="8" man="1"/>
    <brk id="184" min="1" max="8" man="1"/>
  </rowBreaks>
  <colBreaks count="3" manualBreakCount="3">
    <brk id="1" max="65535" man="1"/>
    <brk id="6" max="207" man="1"/>
    <brk id="7" max="20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Tomasz Zmełty</cp:lastModifiedBy>
  <cp:lastPrinted>2000-05-04T13:07:58Z</cp:lastPrinted>
  <dcterms:created xsi:type="dcterms:W3CDTF">1999-01-25T13:11:50Z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