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5" windowWidth="11100" windowHeight="5835" firstSheet="6" activeTab="7"/>
  </bookViews>
  <sheets>
    <sheet name="Zob. dłterm." sheetId="1" r:id="rId1"/>
    <sheet name="Zob. podporz." sheetId="2" r:id="rId2"/>
    <sheet name="Poż. podporz." sheetId="3" r:id="rId3"/>
    <sheet name="Kapitał ak." sheetId="4" r:id="rId4"/>
    <sheet name="Ak. banku" sheetId="5" r:id="rId5"/>
    <sheet name="Ak. wł. do zb." sheetId="6" r:id="rId6"/>
    <sheet name="Śr. trwałe" sheetId="7" r:id="rId7"/>
    <sheet name="SAB_R99S" sheetId="8" r:id="rId8"/>
    <sheet name="WNIP 99RS" sheetId="9" r:id="rId9"/>
    <sheet name="Akcje 99s" sheetId="10" r:id="rId10"/>
    <sheet name="Akcje 92 s" sheetId="11" r:id="rId11"/>
    <sheet name="Akcje 922 " sheetId="12" r:id="rId12"/>
  </sheets>
  <externalReferences>
    <externalReference r:id="rId15"/>
  </externalReferences>
  <definedNames>
    <definedName name="_xlnm.Print_Area" localSheetId="10">'Akcje 92 s'!$A$1:$P$20</definedName>
    <definedName name="_xlnm.Print_Area" localSheetId="11">'Akcje 922 '!$A$1:$I$24</definedName>
    <definedName name="_xlnm.Print_Area" localSheetId="9">'Akcje 99s'!$A$1:$M$17</definedName>
    <definedName name="_xlnm.Print_Area" localSheetId="7">'SAB_R99S'!$A$1:$D$1825</definedName>
    <definedName name="_xlnm.Print_Area" localSheetId="6">'Śr. trwałe'!$A$1:$F$21</definedName>
    <definedName name="_xlnm.Print_Area" localSheetId="8">'WNIP 99RS'!$A$1:$J$28</definedName>
  </definedNames>
  <calcPr fullCalcOnLoad="1"/>
</workbook>
</file>

<file path=xl/sharedStrings.xml><?xml version="1.0" encoding="utf-8"?>
<sst xmlns="http://schemas.openxmlformats.org/spreadsheetml/2006/main" count="2683" uniqueCount="1252">
  <si>
    <t>1.Ważona wartość aktywów i zobowiązań pozabilansowych</t>
  </si>
  <si>
    <t>2. Fundusze podstawowe</t>
  </si>
  <si>
    <t xml:space="preserve">      - kapitał akcyjny</t>
  </si>
  <si>
    <t xml:space="preserve">      - kapitał zapasowy</t>
  </si>
  <si>
    <t xml:space="preserve">      - pozostałe kapitały rezerwowe</t>
  </si>
  <si>
    <t>3. Pomniejszenia funduszy podstawowych</t>
  </si>
  <si>
    <t>4. Fundusze uzupełniające</t>
  </si>
  <si>
    <t xml:space="preserve">      kapitał rezerwowy z aktualizacji wyceny</t>
  </si>
  <si>
    <t xml:space="preserve">      zobowiązania podporządkowane / fundusze przyswojone</t>
  </si>
  <si>
    <t>5. Pomniejszenia funduszy podstawowych i uzupełniających</t>
  </si>
  <si>
    <t>6. Fundusze własne banku -do wyliczenia współczynnika wypłacalności</t>
  </si>
  <si>
    <t>współczynnik wypłacalności w %</t>
  </si>
  <si>
    <t>WARTOŚĆ KSIĘGOWA NETTO</t>
  </si>
  <si>
    <t xml:space="preserve">    Kapitał akcyjny</t>
  </si>
  <si>
    <t xml:space="preserve">    Kapitał zapasowy</t>
  </si>
  <si>
    <t xml:space="preserve">    Pozostałe kapitały rezerwowe</t>
  </si>
  <si>
    <t xml:space="preserve">    Kapitał rezerwowy z aktualizacji wyceny</t>
  </si>
  <si>
    <t xml:space="preserve">   Niepodzielony zysk z lat ubiegłych</t>
  </si>
  <si>
    <t>Zysk netto bieżącego okresu (w tys. zł)</t>
  </si>
  <si>
    <t>Wartość księgowa netto (w tys. zł)</t>
  </si>
  <si>
    <t>Liczba akcji (w tys. szt.)</t>
  </si>
  <si>
    <t>Wartość księgowa netto na jedną akcję (zł)</t>
  </si>
  <si>
    <t>Nota 33</t>
  </si>
  <si>
    <t>POZABILANSOWE ZOBOWIĄZANIA WARUNKOWE</t>
  </si>
  <si>
    <t>Gwarancje i poręczenia udzielone na rzecz:</t>
  </si>
  <si>
    <t>a) jednostek zależnych</t>
  </si>
  <si>
    <t>b) jednostek stowarzyszonych</t>
  </si>
  <si>
    <t>c) jednostki dominującej</t>
  </si>
  <si>
    <t>d) pozostałych jednostek</t>
  </si>
  <si>
    <t>Udzielone gwarancje i poręczenia razem</t>
  </si>
  <si>
    <t xml:space="preserve">NOTY OBJAŚNIAJĄCE DO SKONSOLIDOWANEGO RACHUNKU </t>
  </si>
  <si>
    <t>ZYSKÓW I STRAT</t>
  </si>
  <si>
    <t>Nota 34</t>
  </si>
  <si>
    <t>PRZYCHODY Z TYTUŁU ODSETEK</t>
  </si>
  <si>
    <t>1. Od sektora finansowego</t>
  </si>
  <si>
    <t>2. Od sektora niefinansowego i sektora budżetowego</t>
  </si>
  <si>
    <t>3. Od papierów wartościowych, w tym:</t>
  </si>
  <si>
    <t xml:space="preserve">     a) o stałej kwocie dochodu</t>
  </si>
  <si>
    <t xml:space="preserve">     b) o zmiennej kwocie dochodu</t>
  </si>
  <si>
    <t>4. Pozostałe</t>
  </si>
  <si>
    <t>Przychody z tytułu odsetek razem</t>
  </si>
  <si>
    <t>Nota 35</t>
  </si>
  <si>
    <t>KOSZTY ODSETEK</t>
  </si>
  <si>
    <t>1. Od operacji z sektorem finansowym</t>
  </si>
  <si>
    <t xml:space="preserve">2. Od operacji z sektorem niefinansowym i z sektorem budżetowym </t>
  </si>
  <si>
    <t>3. Pozostałe</t>
  </si>
  <si>
    <t>Koszty odsetek razem</t>
  </si>
  <si>
    <t>Nota 36</t>
  </si>
  <si>
    <t>PRZYCHODY Z TYTUŁU PROWIZJI</t>
  </si>
  <si>
    <t>1. Prowizje z tytułu działalności bankowej</t>
  </si>
  <si>
    <t>2. Prowizje z tytułu działalności maklerskiej</t>
  </si>
  <si>
    <t>Przychody z tytułu prowizji razem</t>
  </si>
  <si>
    <t>Nota 37</t>
  </si>
  <si>
    <t>PRZYCHODY  Z AKCJI I UDZIAŁÓW, POZOSTAŁYCH PAPIERÓW WARTOŚCIOWYCH I INNYCH PRAW MAJĄTKOWYCH</t>
  </si>
  <si>
    <t>1. Od jednostek zależnych</t>
  </si>
  <si>
    <t>2. Od jednostek stowarzyszonych</t>
  </si>
  <si>
    <t>3. Od pozostałych jednostek</t>
  </si>
  <si>
    <t>Przychody  z akcji i udziałów, pozostałych papierów wartościowych i innych praw majątkowych razem</t>
  </si>
  <si>
    <t>Nota 38</t>
  </si>
  <si>
    <t>WYNIK NA OPERACJACH FINANSOWYCH</t>
  </si>
  <si>
    <t>1. Wynik na operacjach finansowych papierami wartościowymi</t>
  </si>
  <si>
    <t xml:space="preserve">     a)  przychody z operacji papierami wartościowymi</t>
  </si>
  <si>
    <t xml:space="preserve">     b) koszty operacji papierami wartościowymi</t>
  </si>
  <si>
    <t>2. Wynik na pozostałych operacjach finansowych</t>
  </si>
  <si>
    <t>Wynik na operacjach finansowych razem</t>
  </si>
  <si>
    <t>Nota 39</t>
  </si>
  <si>
    <t>POZOSTAŁE PRZYCHODY OPERACYJNE</t>
  </si>
  <si>
    <t>a) z tytułu działalności zarządzania majątkiem osób trzecich</t>
  </si>
  <si>
    <t>b) z tytułu sprzedaży lub likwidacji składników majątku trwałego i aktywów do zbycia</t>
  </si>
  <si>
    <t>c) z tytułu odzyskanych należności nieściągalnych</t>
  </si>
  <si>
    <t>d) otrzymane odszkodowania, kary i grzywny</t>
  </si>
  <si>
    <t>e) otrzymane darowizny</t>
  </si>
  <si>
    <t>f) inne (z tytułu)</t>
  </si>
  <si>
    <t>-przychody uboczne</t>
  </si>
  <si>
    <t>-przychody z tytułu zakupu wierzytelności</t>
  </si>
  <si>
    <t>-przychody z tytułu sprzedaży umów Otwartych Funduszy Emerytalnych</t>
  </si>
  <si>
    <t>Pozostałe przychody operacyjne razem</t>
  </si>
  <si>
    <t>Nota 40</t>
  </si>
  <si>
    <t>POZOSTAŁE KOSZTY OPERACYJNE</t>
  </si>
  <si>
    <t>c) z tytułu odpisanych należności</t>
  </si>
  <si>
    <t xml:space="preserve">d) zapłacone odszkodowania, kary i grzywny </t>
  </si>
  <si>
    <t>e) przekazane darowizny</t>
  </si>
  <si>
    <t>f) z tytułu nieplanowych odpisów amortyzacyjnych</t>
  </si>
  <si>
    <t>g) inne (z tytułu)</t>
  </si>
  <si>
    <t>-koszty uboczne</t>
  </si>
  <si>
    <t>-koszty z tytułu sprzedaży wierzytelności</t>
  </si>
  <si>
    <t>- opłaty związane ze sprzedażą CBM</t>
  </si>
  <si>
    <t>Pozostałe koszty operacyjne razem</t>
  </si>
  <si>
    <t>Nota 41</t>
  </si>
  <si>
    <t>KOSZTY DZIAŁANIA BANKU</t>
  </si>
  <si>
    <t>1. Wynagrodzenia</t>
  </si>
  <si>
    <t xml:space="preserve">2. Świadczenia na rzecz pracowników </t>
  </si>
  <si>
    <t>3. Koszty rzeczowe</t>
  </si>
  <si>
    <t>4. Podatki i opłaty</t>
  </si>
  <si>
    <t>5. Składka i wpłaty na Bankowy Fundusz Gwarancyjny</t>
  </si>
  <si>
    <t>6. Pozostałe (z tytułu)</t>
  </si>
  <si>
    <t>-koszty remontów</t>
  </si>
  <si>
    <t>-koszty zabezpieczenia</t>
  </si>
  <si>
    <t>Koszty działania banku razem</t>
  </si>
  <si>
    <t>Nota 42</t>
  </si>
  <si>
    <t>ODPISY NA REZERWY I AKTUALIZACJA WARTOŚCI</t>
  </si>
  <si>
    <t xml:space="preserve">1. Odpisy na rezerwy na: </t>
  </si>
  <si>
    <t xml:space="preserve">   - należności normalne</t>
  </si>
  <si>
    <t xml:space="preserve">   - należności pod obserwacją</t>
  </si>
  <si>
    <t xml:space="preserve">   - należności zagrożone</t>
  </si>
  <si>
    <t xml:space="preserve">   - zobowiązania pozabilansowe</t>
  </si>
  <si>
    <t xml:space="preserve">   - ogólne ryzyko bankowe</t>
  </si>
  <si>
    <t xml:space="preserve">  '- koszty do poniesienia</t>
  </si>
  <si>
    <t xml:space="preserve">  '- na deprecjację papierów wartościowych</t>
  </si>
  <si>
    <t xml:space="preserve">   - inne</t>
  </si>
  <si>
    <t>2. Aktualizacja wartości:</t>
  </si>
  <si>
    <t xml:space="preserve">   - z tytułu deprecjacji majątku finansowego</t>
  </si>
  <si>
    <t>Odpisy na rezerwy i aktualizacja wartości razem</t>
  </si>
  <si>
    <t>Nota 43</t>
  </si>
  <si>
    <t>ROZWIĄZANIE REZERW I ZMNIEJSZENIA DOTYCZĄCE AKTUALIZACJI WARTOŚCI</t>
  </si>
  <si>
    <t xml:space="preserve">1. Rozwiązanie rezerw na: </t>
  </si>
  <si>
    <t xml:space="preserve">   - koszty do poniesienia</t>
  </si>
  <si>
    <t xml:space="preserve">   - na deprecjację papierów wartościowych</t>
  </si>
  <si>
    <t>2. Zmniejszenia odpisów dotyczących aktualizcji wartości:</t>
  </si>
  <si>
    <t xml:space="preserve">   - majątku finansowego</t>
  </si>
  <si>
    <t>Rozwiązanie rezerw i zmniejszenia dotyczące aktualizacji wartości razem</t>
  </si>
  <si>
    <t>Nota 44</t>
  </si>
  <si>
    <t>ZYSKI NADZWYCZAJNE</t>
  </si>
  <si>
    <t xml:space="preserve">a) losowe </t>
  </si>
  <si>
    <t>b) zyski ze sprzedaży akcji i udziałów w jednostkach zależnych</t>
  </si>
  <si>
    <t>c) zyski ze sprzedaży akcji i udziałów w jednostkach stowarzyszonych</t>
  </si>
  <si>
    <t>d) pozostałe (z tytułu)</t>
  </si>
  <si>
    <t>Zyski nadzwyczajne razem</t>
  </si>
  <si>
    <t>Nota 45</t>
  </si>
  <si>
    <t>STRATY NADZWYCZAJNE</t>
  </si>
  <si>
    <t>b) ze sprzedaży akcji i udziałów w jednostkach zależnych</t>
  </si>
  <si>
    <t>c) ze sprzedaży akcji i udziałów w jednostkach stowarzyszonych</t>
  </si>
  <si>
    <t>Straty nadzwyczajne razem</t>
  </si>
  <si>
    <t>Nota 46</t>
  </si>
  <si>
    <t>PODATEK DOCHODOWY</t>
  </si>
  <si>
    <t>1. Zysk (strata) brutto (skonsolidowany)</t>
  </si>
  <si>
    <t>2. Korekty konsolidacyjne</t>
  </si>
  <si>
    <t>3. Trwałe różnice pomiędzy zyskiem (stratą) brutto a dochodem do opodatkowania podatkiem dochodowym</t>
  </si>
  <si>
    <t>4. Przejściowe różnice pomiędzy zyskiem brutto a dochodem do opodatkowania podatkiem dochodowym</t>
  </si>
  <si>
    <t xml:space="preserve">5. Inne różnice pomiędzy zyskiem brutto a dochodem do opodatkowania podatkiem dochodowym, w tym: </t>
  </si>
  <si>
    <t xml:space="preserve">   - straty z lat ubiegłych</t>
  </si>
  <si>
    <t xml:space="preserve">6. Podstawa opodatkowania podatkiem dochodowym </t>
  </si>
  <si>
    <t>7. Podatek dochodowy według stawki 36%</t>
  </si>
  <si>
    <t>8. Zaniechania, zwolnienia, odliczenia i obniżki podatku</t>
  </si>
  <si>
    <t>9. Podatek dochodowy należny</t>
  </si>
  <si>
    <t>10. Rezerwa na podatek dochodowy</t>
  </si>
  <si>
    <t xml:space="preserve">   - stan na początek okresu</t>
  </si>
  <si>
    <t xml:space="preserve">   - zwiększenie</t>
  </si>
  <si>
    <t xml:space="preserve">   - zmniejszenie</t>
  </si>
  <si>
    <t xml:space="preserve">   - stan na koniec okresu</t>
  </si>
  <si>
    <t>11. Rozliczenia międzyokresowe z tytułu odroczonego podatku dochodowego</t>
  </si>
  <si>
    <t>12. Podatek dochodowy współmierny do zysku (straty) brutto, wykazany w skonsolidowanym rachunku zysków i strat</t>
  </si>
  <si>
    <t>Nota 47</t>
  </si>
  <si>
    <t>POZOSTAŁE OBOWIĄZKOWE ZMNIEJSZENIA ZYSKU (ZWIĘKSZENIA STRATY)</t>
  </si>
  <si>
    <t>Pozostałe obowiązkowe zmniejszenia zysku (zwiększenia straty), z tytułu:</t>
  </si>
  <si>
    <t>Pozostałe obowiązkowe zmniejszenia zysku (zwiększenia straty) razem</t>
  </si>
  <si>
    <t>Nota 48</t>
  </si>
  <si>
    <t>Dane liczbowe niezbędne do wyliczenia zysku na jedną akcję zwykłą</t>
  </si>
  <si>
    <t>Zysk netto (po korektach konsolidacyjnych)</t>
  </si>
  <si>
    <t>Średnia ważona liczba akcji zwykłych (tys. szt)</t>
  </si>
  <si>
    <t>Zysk na jedną akcję</t>
  </si>
  <si>
    <t>ZYSK (STRATA) NETTO</t>
  </si>
  <si>
    <t>a) zysk (strata) netto jednostki dominującej (po korektach konsolidacyjnych)</t>
  </si>
  <si>
    <t>b) zyski (straty) netto jednostek zależnych (po korektach konsolidacyjnych)</t>
  </si>
  <si>
    <t>c) zyski (straty) netto jednostek stowarzyszonych (po korektach konsolidacyjnych)</t>
  </si>
  <si>
    <t>NOTY OBJAŚNIAJĄCE DO SKONSOLIDOWANEGO RACHUNKU PRZEPŁYWU ŚRODKÓW PIENIĘŻNYCH</t>
  </si>
  <si>
    <t>Na "Środki pieniężne na koniec okresu" przyjęte w rachunku przepływu środków pieniężnych składają się następujące pozycje:</t>
  </si>
  <si>
    <t>Kasa</t>
  </si>
  <si>
    <t>Znaki wartościowe</t>
  </si>
  <si>
    <t>Lp.</t>
  </si>
  <si>
    <t>i</t>
  </si>
  <si>
    <t>j</t>
  </si>
  <si>
    <t>k</t>
  </si>
  <si>
    <t>l</t>
  </si>
  <si>
    <t>nazwa jednostki                                         (ze wskazaniem formy prawnej)</t>
  </si>
  <si>
    <t>siedziba</t>
  </si>
  <si>
    <t>przedmiot przedsiębiorstwa</t>
  </si>
  <si>
    <t>charakter powiązania kapitałowego</t>
  </si>
  <si>
    <t>zastosowana metoda konsolidacji</t>
  </si>
  <si>
    <t>data objęcia kontroli / data, od której wywierany jest znaczny wpływ</t>
  </si>
  <si>
    <t>wartość akcji / udziałów wg ceny nabycia</t>
  </si>
  <si>
    <t>odpisy aktualizujące wartość (razem)</t>
  </si>
  <si>
    <t>wartość bilansowa akcji / udziałów</t>
  </si>
  <si>
    <t>procent posiadanego kapitału akcyjnego / zakłdowego</t>
  </si>
  <si>
    <t>udział w ogólnej liczbie głosów na walnym zgromadzeniu</t>
  </si>
  <si>
    <t>wskazanie podstawy dominacji nnej niż określona pod lit. j) lub k)</t>
  </si>
  <si>
    <t>AKCJE I UDZIAŁY WBK S.A.</t>
  </si>
  <si>
    <t>WBK Finanse &amp; Leasing SA</t>
  </si>
  <si>
    <t>Poznań</t>
  </si>
  <si>
    <t>świadczenie usług najmu, dzierżawy, leasingu wszelkich środków trwałych, organizacja i obsługa sprzedaży ratalnej towarów</t>
  </si>
  <si>
    <t>zależna</t>
  </si>
  <si>
    <t>wyłączona z konsolidacji</t>
  </si>
  <si>
    <t>10.1998</t>
  </si>
  <si>
    <t>WBK Nieruchomości SA</t>
  </si>
  <si>
    <t>przeprowadzenie budowy Centrum Operacyjno-Usługowego WBK SA oraz jego administrowanie po oddzaniu do użytku, organizowanie, obsługa i prowadzenie usług gastronomicnzych i hotelarskich, pośrednictwo w zakresie usług turystycznych i świadczeniu usług turyst</t>
  </si>
  <si>
    <t>07.1998</t>
  </si>
  <si>
    <t>Masa upadłości Lubuskiej Wytwórni Win Sp.z o.o.</t>
  </si>
  <si>
    <t>Zielona Góra</t>
  </si>
  <si>
    <t>produkcja, rozlew i dystrybucja win</t>
  </si>
  <si>
    <t>11.1997</t>
  </si>
  <si>
    <t>Brytyjsko-Polskie Towarzystwo Finansowe WBK-CU Sp.z o.o.</t>
  </si>
  <si>
    <t>dystrybucja produktów ubezpieczeniowych</t>
  </si>
  <si>
    <t>02.1993 stowarzyszona</t>
  </si>
  <si>
    <t>AIB WBK Fund Management Sp. z o.o.</t>
  </si>
  <si>
    <t>Warszawa</t>
  </si>
  <si>
    <t>zarządzanie VI NFI Magna Polonia SA</t>
  </si>
  <si>
    <t>09.1995 stowarzyszona</t>
  </si>
  <si>
    <t>Projekty Bankowe                                 Polsoft Sp. z o.o.</t>
  </si>
  <si>
    <t>usługi informatyczne</t>
  </si>
  <si>
    <t>12.1996</t>
  </si>
  <si>
    <t>WBK AIB Asset Management SA</t>
  </si>
  <si>
    <t xml:space="preserve">prowadzenie działalności doradczej w zakresie publicznego obrotu papierami wartościowymi </t>
  </si>
  <si>
    <t>stowarzyszona</t>
  </si>
  <si>
    <t>04.1997</t>
  </si>
  <si>
    <t>AKCJE I UDZIAŁY GBH S.A.</t>
  </si>
  <si>
    <t>AGROTECHMA  Sp.  z o.o.   (w upadłości)</t>
  </si>
  <si>
    <t>Kędzierzyn - Kożle</t>
  </si>
  <si>
    <t>przetwórstwo rolno spożywcze, wytwarzanie wyrobów różnych i usługi z tym związane, usługi proj.-inwest.handel na rynku krajowym i zagranicznym, w tym pośrednictwo</t>
  </si>
  <si>
    <t>wyłączone z konsolidacji</t>
  </si>
  <si>
    <t>VIII 1993r.</t>
  </si>
  <si>
    <t>Euroad - Leasing Sp. z o.o.</t>
  </si>
  <si>
    <t>działalność wytwórcza, handlowa, uslugowa budowlana wykon.na r-k własny lub w pośrednictwie w obrocie krajowym i zagranicznym za wyjątkiem działalności wymagającej koncesji</t>
  </si>
  <si>
    <t>stowarzysz.</t>
  </si>
  <si>
    <t>III 1996r.</t>
  </si>
  <si>
    <t>NOTA Sp. z o.o. w upadłości</t>
  </si>
  <si>
    <t>Gliwice</t>
  </si>
  <si>
    <t>działalność wydawnicza,poligraficzna i usługi z nią związane,doradztwo techniczne, wykon. prac techn,-proj., reklama usługi fotograficzne  nadzór inwest. handel krajowy i zagr. prod. opakowań i art.reklamowych, działalność redakcyjna</t>
  </si>
  <si>
    <t>II 1993r.</t>
  </si>
  <si>
    <t>Nota 8 cd</t>
  </si>
  <si>
    <t>m</t>
  </si>
  <si>
    <t>n</t>
  </si>
  <si>
    <t>o</t>
  </si>
  <si>
    <t>p</t>
  </si>
  <si>
    <t>r</t>
  </si>
  <si>
    <t>s</t>
  </si>
  <si>
    <t>t</t>
  </si>
  <si>
    <t>nazwa jednostki                                              (ze wskazaniem formy prawnej)</t>
  </si>
  <si>
    <t>kapitał własny jednostki, w tym:</t>
  </si>
  <si>
    <t>zobowiązania jednostki, w tym:</t>
  </si>
  <si>
    <t>nalezności jednostki, w tym:</t>
  </si>
  <si>
    <t>aktywa jednostki razem</t>
  </si>
  <si>
    <t>przychody ze sprzedaży</t>
  </si>
  <si>
    <t>nieopłacona przez emitenta wartość akcji / udziałów</t>
  </si>
  <si>
    <t>otrzymane lub należne dywidendy / udziały w zyskach za ostatni rok obrotowy</t>
  </si>
  <si>
    <t>kapitał akcyjny / zakładowy</t>
  </si>
  <si>
    <t>należne wpłaty na poczet kapitału (wielkość ujemna)</t>
  </si>
  <si>
    <t>kapitał zapasowy</t>
  </si>
  <si>
    <t>pozostały kapitał własny, w tym:</t>
  </si>
  <si>
    <t>niepodzielony zysk (niepokryta strata) z lat ubiegłych</t>
  </si>
  <si>
    <t>zysk (strata) netto</t>
  </si>
  <si>
    <t>długoterminowe</t>
  </si>
  <si>
    <t xml:space="preserve">AGROTECHMA  sp.  z o.o.  (w upadłości) </t>
  </si>
  <si>
    <t xml:space="preserve">Euroad - Leasing  sp. z o.o. </t>
  </si>
  <si>
    <t>br. danych</t>
  </si>
  <si>
    <t>NOTA Sp. z o.o. (w upadłości) *</t>
  </si>
  <si>
    <t>* wg stanu na 09.05.97 r.</t>
  </si>
  <si>
    <t>AKCJE (UDZIAŁY) W POZOSTAŁYCH JEDNOSTKACH (LOKACYJNE)</t>
  </si>
  <si>
    <t>nazwa jednostki  (ze wskazaniem formy prawnej)</t>
  </si>
  <si>
    <t>wartość bilansowa akcji (udziałów)</t>
  </si>
  <si>
    <t>procent posiadanego kapitału akcyjnego</t>
  </si>
  <si>
    <t>nieopłacona przez emitenta wartość akcji (udziałów)</t>
  </si>
  <si>
    <t>otrzymane lub należne dywidendy za ostatni rok obrotowy</t>
  </si>
  <si>
    <t>Polmo Sp. z o.o.</t>
  </si>
  <si>
    <t>Gniezno</t>
  </si>
  <si>
    <t>produkcja podzespołów i części do samochodów dostawczych, ciężarowych i osobowych</t>
  </si>
  <si>
    <t xml:space="preserve">NFI Magna Polonia SA </t>
  </si>
  <si>
    <t>nabywanie papierów wartościowych emitowanych przez Skarb Państwa, nabywanie bądź obejmowanie udziałów  lub akcji podmiotów zarejestrowanych i działających w Polsce</t>
  </si>
  <si>
    <t>Polania Sp. z o.o.</t>
  </si>
  <si>
    <t>produkcja i sprzedaż obuwia</t>
  </si>
  <si>
    <t>Scanclimber Sp. z o.o. (Fada Sp. z o.o.)</t>
  </si>
  <si>
    <t>produkcja oraz handel maszynami i urządzeniami</t>
  </si>
  <si>
    <t xml:space="preserve">Huta L.W. Sp. z o.o. </t>
  </si>
  <si>
    <t>produkcja i sprzedaż wyrobów ze stali</t>
  </si>
  <si>
    <t xml:space="preserve">Inter Groclin SA </t>
  </si>
  <si>
    <t>Karpicko k. Wolsztyna</t>
  </si>
  <si>
    <t>produkcja wyrobów dla przemysłu motoryzacyjnego</t>
  </si>
  <si>
    <t>7.</t>
  </si>
  <si>
    <t>Commercial Union Polska Towarzystwo Ubezpieczeń na Życie SA</t>
  </si>
  <si>
    <t>ubezpieczenia na życie</t>
  </si>
  <si>
    <t>8.</t>
  </si>
  <si>
    <t>Commercial Union Polska Towarzystwo Ubezpieczeń Ogólnych SA</t>
  </si>
  <si>
    <t>ubezpieczenia majątkowe i osobowe</t>
  </si>
  <si>
    <t>9.</t>
  </si>
  <si>
    <t>Commercial Union Powszechne Towarzystwo Emerytalne BPH, CU, WBK SA</t>
  </si>
  <si>
    <t>tworzenie i zarządzanie otwartymi funduszami emerytalnymi oraz ich reprezentowanie wobec osób trzecich</t>
  </si>
  <si>
    <t>10.</t>
  </si>
  <si>
    <t>Autostrada Wielkopolska</t>
  </si>
  <si>
    <t>budowa autostrad</t>
  </si>
  <si>
    <t>11.</t>
  </si>
  <si>
    <t>Lubelskie Zakłady Przemysłu Skórzanego Protektor SA</t>
  </si>
  <si>
    <t>Lublin</t>
  </si>
  <si>
    <t>produkcja obuwia militarnego, roboczego i ochronnego</t>
  </si>
  <si>
    <t>12.</t>
  </si>
  <si>
    <t xml:space="preserve">Polska Giełda Finansowa SA </t>
  </si>
  <si>
    <t>organizowanie obrotu instrumentami finansowymi</t>
  </si>
  <si>
    <t>13.</t>
  </si>
  <si>
    <t>Tłocznia Metali Pressta SA w Bolechowie</t>
  </si>
  <si>
    <t>Bolechowo</t>
  </si>
  <si>
    <t>produkcja uzbrojenia i sprzętu wojskowego</t>
  </si>
  <si>
    <t>14.</t>
  </si>
  <si>
    <t>Krajowa Izba Rozliczeniowa SA</t>
  </si>
  <si>
    <t>prowadzenie rozliczeń pieniężnych pomiędzy bankami</t>
  </si>
  <si>
    <t>15.</t>
  </si>
  <si>
    <t>Inne</t>
  </si>
  <si>
    <t>BAGBUD SA  (w likwidacji)</t>
  </si>
  <si>
    <t>prowadzenie wszelkiej działalności wytwórczej, usługowej i handlowej na   r-k własny i w pośrednictwie</t>
  </si>
  <si>
    <t>Pozostałe</t>
  </si>
  <si>
    <t>X</t>
  </si>
  <si>
    <t>Rachunek bieżący w Banku Centralnym</t>
  </si>
  <si>
    <t>Rachunki bieżące w innych bankach</t>
  </si>
  <si>
    <t>Środki CBM w Funduszu Gwarancyjnym Giełdy</t>
  </si>
  <si>
    <t>Razem</t>
  </si>
  <si>
    <t>Nota 49</t>
  </si>
  <si>
    <r>
      <t>SKONSOLIDOWANY RACHUNEK PRZEPŁYWU ŚRODKÓW PIENIĘŻNYCH</t>
    </r>
    <r>
      <rPr>
        <b/>
        <sz val="14"/>
        <color indexed="8"/>
        <rFont val="Times New Roman CE"/>
        <family val="1"/>
      </rPr>
      <t xml:space="preserve"> </t>
    </r>
  </si>
  <si>
    <r>
      <t xml:space="preserve">- </t>
    </r>
    <r>
      <rPr>
        <sz val="9"/>
        <rFont val="Times New Roman CE"/>
        <family val="0"/>
      </rPr>
      <t>zobowiązania w drodze</t>
    </r>
  </si>
  <si>
    <t>TABELA RUCHU ŚRODKÓW TRWAŁYCH    (wg grup rodzajowych)</t>
  </si>
  <si>
    <t>grunty własne i budynki zajmowane przez bank na cele własnej działalności</t>
  </si>
  <si>
    <t>inne grunty i budynki</t>
  </si>
  <si>
    <t>urządzenia</t>
  </si>
  <si>
    <t>środki transportu</t>
  </si>
  <si>
    <t>pozostałe środki trawłe</t>
  </si>
  <si>
    <t xml:space="preserve">a) wartość brutto środków trwałych na początek okresu                         </t>
  </si>
  <si>
    <t xml:space="preserve">    - przyjęcie z inwestycji/zakup</t>
  </si>
  <si>
    <t xml:space="preserve">    - inne</t>
  </si>
  <si>
    <t xml:space="preserve">    - sprzedaż</t>
  </si>
  <si>
    <t xml:space="preserve">    - likwidacja</t>
  </si>
  <si>
    <t xml:space="preserve">    -nieodpłatne przekazania</t>
  </si>
  <si>
    <t>d) wartość brutto środków trwałych na koniec okresu</t>
  </si>
  <si>
    <t>e) skumulowana amortyzacja (umorzenie) na początek okresu</t>
  </si>
  <si>
    <t xml:space="preserve">    - majątku własnego</t>
  </si>
  <si>
    <t xml:space="preserve">    -zastosowania ulgi inwestycyjnej</t>
  </si>
  <si>
    <t xml:space="preserve">    - dotycząca środków trwałych likwidowanych / sprzedanych</t>
  </si>
  <si>
    <t xml:space="preserve">   - reklasyfikacja</t>
  </si>
  <si>
    <t>h) wartość netto środków trwałych na koniec okresu</t>
  </si>
  <si>
    <t>AKCJE WŁASNE DO ZBYCIA</t>
  </si>
  <si>
    <t>liczba</t>
  </si>
  <si>
    <t>wartość wg ceny nabycia</t>
  </si>
  <si>
    <t>wartość bilansowa</t>
  </si>
  <si>
    <t>cel nabycia</t>
  </si>
  <si>
    <t>przeznaczenie</t>
  </si>
  <si>
    <t>AKCJE BANKU BĘDĄCE WŁASNOŚCIĄ JEDNOSTEK ZALEŻNYCH</t>
  </si>
  <si>
    <t>nazwa (firma) jednostki</t>
  </si>
  <si>
    <t>liczba akcji</t>
  </si>
  <si>
    <t>KAPITAŁ AKCYJNY</t>
  </si>
  <si>
    <t>Wartość nominalna jednej akcji =1,25 zł.</t>
  </si>
  <si>
    <t xml:space="preserve">Seria / </t>
  </si>
  <si>
    <t>Rodzaj</t>
  </si>
  <si>
    <t xml:space="preserve">Rodzaj </t>
  </si>
  <si>
    <t>Liczba</t>
  </si>
  <si>
    <t>Wartość</t>
  </si>
  <si>
    <t xml:space="preserve">Sposób pokrycia </t>
  </si>
  <si>
    <t>Data</t>
  </si>
  <si>
    <t>Prawo do</t>
  </si>
  <si>
    <t>emisja</t>
  </si>
  <si>
    <t>akcji</t>
  </si>
  <si>
    <t>uprzywilejowania</t>
  </si>
  <si>
    <t>serii / emisji</t>
  </si>
  <si>
    <t>kapitału</t>
  </si>
  <si>
    <t>rejestracji</t>
  </si>
  <si>
    <t>dywidendy</t>
  </si>
  <si>
    <t>A</t>
  </si>
  <si>
    <t>na okaziciela</t>
  </si>
  <si>
    <t>BRAK</t>
  </si>
  <si>
    <t>wkład pieniężny</t>
  </si>
  <si>
    <t>31.10.1991</t>
  </si>
  <si>
    <t>B</t>
  </si>
  <si>
    <t>04.06.1993</t>
  </si>
  <si>
    <t>01.01.1993</t>
  </si>
  <si>
    <t>C</t>
  </si>
  <si>
    <t>13.02.1995</t>
  </si>
  <si>
    <t>01.01.1994</t>
  </si>
  <si>
    <t>D</t>
  </si>
  <si>
    <t>16.03.1995</t>
  </si>
  <si>
    <t>01.01.1995</t>
  </si>
  <si>
    <t>Liczba akcji razem</t>
  </si>
  <si>
    <t>Kapitał akcyjny razem</t>
  </si>
  <si>
    <t>POŻYCZKI PODPORZĄDKOWANE</t>
  </si>
  <si>
    <t>1.</t>
  </si>
  <si>
    <t>2.</t>
  </si>
  <si>
    <t>3.</t>
  </si>
  <si>
    <t>4.</t>
  </si>
  <si>
    <t>Nazwa jednostki</t>
  </si>
  <si>
    <t>Wartość pożyczki</t>
  </si>
  <si>
    <t xml:space="preserve">Warunki </t>
  </si>
  <si>
    <t>Termin</t>
  </si>
  <si>
    <t>waluta</t>
  </si>
  <si>
    <t>tys. zł.</t>
  </si>
  <si>
    <t>oprocentowania</t>
  </si>
  <si>
    <t>wymagalności</t>
  </si>
  <si>
    <t>Credit Lyonnais Bank Polska S.A.</t>
  </si>
  <si>
    <t>PLN</t>
  </si>
  <si>
    <t>WIBOR dla depozytów trzymiesięcznych w PLN + 1,625 punktu procentowego marży</t>
  </si>
  <si>
    <t>02.01.2002</t>
  </si>
  <si>
    <t>ZOBOWIĄZANIA PODPORZĄDKOWANE</t>
  </si>
  <si>
    <t>5.</t>
  </si>
  <si>
    <t>6.</t>
  </si>
  <si>
    <t>Nazwa podmiotu</t>
  </si>
  <si>
    <t>Stan zobowiązań</t>
  </si>
  <si>
    <t>Odsetki</t>
  </si>
  <si>
    <t>podporządkowanych</t>
  </si>
  <si>
    <t>Ford Credit Europe plc</t>
  </si>
  <si>
    <t>Stała stopa procentowa 1% w stosunku rocznym</t>
  </si>
  <si>
    <t>6 lat od dnia 10 lipca 1996 roku</t>
  </si>
  <si>
    <t>ZOBOWIĄZANIA DŁUGOTERMINOWE Z TYT. WYEMITOWANYCH DŁUŻNYCH PAPIERÓW WARTOŚCIOWYCH</t>
  </si>
  <si>
    <t>dłużne papiery wartościowe wg rodzaju</t>
  </si>
  <si>
    <t>wartość nominalna</t>
  </si>
  <si>
    <t>warunki oprocentowania</t>
  </si>
  <si>
    <t>termin wykupu</t>
  </si>
  <si>
    <t>gwarancje / zabezpieczenia</t>
  </si>
  <si>
    <t>dodatkowe prawa</t>
  </si>
  <si>
    <t xml:space="preserve">   TABELA RUCHU WARTOŚCI NIEMATERIALNYCH I PRAWNYCH     (wg grup rodzajowych) </t>
  </si>
  <si>
    <t>a</t>
  </si>
  <si>
    <t>b</t>
  </si>
  <si>
    <t>c</t>
  </si>
  <si>
    <t>d</t>
  </si>
  <si>
    <t>e</t>
  </si>
  <si>
    <t>f</t>
  </si>
  <si>
    <t>g</t>
  </si>
  <si>
    <t>h</t>
  </si>
  <si>
    <t>rozliczane w czasie koszty organizacji poniesione przy założeniu lub późniejszym  rozszerzeniu spółki akcyjnej</t>
  </si>
  <si>
    <t>koszty prac rozwojowych</t>
  </si>
  <si>
    <t>nabyta wartość firmy</t>
  </si>
  <si>
    <t xml:space="preserve">nabyte koncesje, patenty, licencje i podobne wartości </t>
  </si>
  <si>
    <t>nabyte oprogramowanie komputerowe</t>
  </si>
  <si>
    <t>nabyte prawa wieczystego użytkowania gruntów</t>
  </si>
  <si>
    <t>pozostałe wartości niematerialne i prawne</t>
  </si>
  <si>
    <t>zaliczki na poczet wartości niematerialnych i prawnych</t>
  </si>
  <si>
    <t>Wartości niematerialne i prawne razem</t>
  </si>
  <si>
    <t xml:space="preserve">a) wartość brutto wartości niematerialnych i prawnych na początek okresu                         </t>
  </si>
  <si>
    <t>b) zwiększenia (z tytułu)</t>
  </si>
  <si>
    <t xml:space="preserve">    -zakup</t>
  </si>
  <si>
    <t xml:space="preserve">    -przeniesienia z inwestycji</t>
  </si>
  <si>
    <t xml:space="preserve">    -przekwalifikowania</t>
  </si>
  <si>
    <t xml:space="preserve">    - reklasyfikacja</t>
  </si>
  <si>
    <t xml:space="preserve">    -inne </t>
  </si>
  <si>
    <t>c) zmniejszenia (z tytułu)</t>
  </si>
  <si>
    <t xml:space="preserve">    -sprzedaż</t>
  </si>
  <si>
    <t xml:space="preserve">    -likwidacje</t>
  </si>
  <si>
    <t xml:space="preserve">    -inne</t>
  </si>
  <si>
    <t>d) wartość brutto wartości niematerialnych i prawnych na koniec okresu</t>
  </si>
  <si>
    <t>e) skumulowana amortyzacja (umorzenie)na początek okresu</t>
  </si>
  <si>
    <t>f) amortyzacja za okres (z tytułu)</t>
  </si>
  <si>
    <t xml:space="preserve">    -umorzenie dotyczące wartości niematerialnych i prawnych</t>
  </si>
  <si>
    <t xml:space="preserve">   -umorzenie dotyczące ulgi inwestycyjnej</t>
  </si>
  <si>
    <t xml:space="preserve">    -umorzenie dotyczące sprzedanych i zlikwidowanych wartości niematerialnych i prawnych</t>
  </si>
  <si>
    <t xml:space="preserve">    - umorzenie dotyczące reklasyfikacji</t>
  </si>
  <si>
    <t>g) skumulowana amortyzacja (umorzenie) na koniec okresu</t>
  </si>
  <si>
    <t>h) wartość netto wartości niematerialnych i prawnych na koniec okresu</t>
  </si>
  <si>
    <t>WSTĘP</t>
  </si>
  <si>
    <t>SKONSOLIDOWANY BILANS</t>
  </si>
  <si>
    <t>stan na dzień</t>
  </si>
  <si>
    <t>Nota</t>
  </si>
  <si>
    <t>31.12.1999               rok bieżący</t>
  </si>
  <si>
    <t>31.12.1998                 rok poprzedni</t>
  </si>
  <si>
    <t>AKTYWA</t>
  </si>
  <si>
    <t>I. Kasa, operacje z bankiem centralnym</t>
  </si>
  <si>
    <t xml:space="preserve">II. Dłużne papiery wartościowe uprawnione do redyskontowania w banku centralnym </t>
  </si>
  <si>
    <t>-</t>
  </si>
  <si>
    <t>III. Należności od sektora finansowego</t>
  </si>
  <si>
    <t xml:space="preserve">   1. W rachunku bieżącym</t>
  </si>
  <si>
    <t xml:space="preserve">   2. Terminowe</t>
  </si>
  <si>
    <t>IV. Należności od sektora niefinansowego i sektora budżetowego</t>
  </si>
  <si>
    <t>V. Należności od jednostek zależnych i stowarzyszonych nie objętych konsolidacją</t>
  </si>
  <si>
    <t>VI. Należności od jednostek zależnych i stowarzyszonych objętych konsolidacją metodą praw własności</t>
  </si>
  <si>
    <t>VII. Należności z tytułu zakupionych papierów wartościowych z otrzymanym przyrzeczeniem odkupu</t>
  </si>
  <si>
    <t>VIII. Dłużne papiery wartościowe</t>
  </si>
  <si>
    <t>5, 11</t>
  </si>
  <si>
    <t>IX. Akcje i udziały w jednostkach zależnych i stowarzyszonych nie objętych konsolidacją</t>
  </si>
  <si>
    <t>6, 8, 11</t>
  </si>
  <si>
    <t>X. Akcje i udziały w jednostkach zależnych i stowarzyszonych objętych konsolidacją metodą praw własności</t>
  </si>
  <si>
    <t>7, 8, 11</t>
  </si>
  <si>
    <t>XI. Akcje i udziały w pozostałych jednostkach</t>
  </si>
  <si>
    <t>9, 11</t>
  </si>
  <si>
    <t>XII. Pozostałe papiery wartościowe i inne prawa majątkowe</t>
  </si>
  <si>
    <t>10, 11</t>
  </si>
  <si>
    <t>XIII. Wartości niematerialne i prawne</t>
  </si>
  <si>
    <t>XIV. Wartość firmy z konsolidacji</t>
  </si>
  <si>
    <t>XV. Rzeczowy majątek trwały</t>
  </si>
  <si>
    <t>XVI. Akcje własne do zbycia</t>
  </si>
  <si>
    <t>XVII. Inne aktywa</t>
  </si>
  <si>
    <t xml:space="preserve">   1. Przejęte aktywa -  do zbycia</t>
  </si>
  <si>
    <t xml:space="preserve">   2. Pozostałe</t>
  </si>
  <si>
    <t xml:space="preserve">XVIII. Rozliczenia międzyokresowe </t>
  </si>
  <si>
    <t xml:space="preserve">   1. Z tytułu odroczonego podatku dochodowego</t>
  </si>
  <si>
    <t xml:space="preserve">   2. Pozostałe rozliczenia międzyokresowe</t>
  </si>
  <si>
    <t>AKTYWA RAZEM</t>
  </si>
  <si>
    <t>PASYWA</t>
  </si>
  <si>
    <t>I. Zobowiązania wobec banku centralnego</t>
  </si>
  <si>
    <t>II. Zobowiązania wobec sektora finansowego</t>
  </si>
  <si>
    <t xml:space="preserve">   1. Bieżące</t>
  </si>
  <si>
    <t>III. Zobowiązania wobec sektora niefinansowego i sektora budżetowego</t>
  </si>
  <si>
    <t xml:space="preserve">   1. Lokaty oszczędnościowe, w tym: </t>
  </si>
  <si>
    <t xml:space="preserve">      a) bieżące</t>
  </si>
  <si>
    <t xml:space="preserve">      b) terminowe</t>
  </si>
  <si>
    <t xml:space="preserve">   2. Pozostałe, w tym:</t>
  </si>
  <si>
    <t>IV. Zobowiązania wobec jednostek zależnych i stowarzyszonych nie objętych konsolidacją</t>
  </si>
  <si>
    <t>V. Zobowiązania wobec jednostek zależnych i stowarzyszonych objętych konsolidacją metodą praw własności</t>
  </si>
  <si>
    <t>VI. Zobowiązania z tytułu sprzedanych papierów wartościowych z udzielonym przyrzeczeniem odkupu</t>
  </si>
  <si>
    <t>VII. Zobowiązania z tytułu emisji własnych papierów wartościowych</t>
  </si>
  <si>
    <t>VIII. Fundusze specjalne i inne pasywa</t>
  </si>
  <si>
    <t>IX. Koszty i przychody rozliczane w czasie oraz zastrzeżone</t>
  </si>
  <si>
    <t>X. Rezerwy</t>
  </si>
  <si>
    <t xml:space="preserve">   1. Rezerwy na podatek dochodowy</t>
  </si>
  <si>
    <t xml:space="preserve">   2. Pozostałe rezerwy</t>
  </si>
  <si>
    <t>XI. Zobowiązania podporządkowane</t>
  </si>
  <si>
    <t>XII. Kapitał własny akcjonariuszy (udziałowców)  mniejszościowych</t>
  </si>
  <si>
    <t>XIII. Rezerwa kapitałowa z konsolidacji</t>
  </si>
  <si>
    <t>XIV. Kapitał akcyjny</t>
  </si>
  <si>
    <t xml:space="preserve">XV. Należne wpłaty na poczet kapitału akcyjnego (wielkość ujemna) </t>
  </si>
  <si>
    <t>XVI. Kapitał zapasowy</t>
  </si>
  <si>
    <t xml:space="preserve">XVII. Kapitał rezerwowy z aktualizacji wyceny </t>
  </si>
  <si>
    <t>XVIII. Pozostałe kapitały rezerwowe</t>
  </si>
  <si>
    <t>XIX. Różnice kursowe z przeliczenia oddziałów zagranicznych</t>
  </si>
  <si>
    <t>XX. Różnice kursowe z konsolidacji</t>
  </si>
  <si>
    <t>XXI. Niepodzielony zysk lub niepokryta strata z lat ubiegłych</t>
  </si>
  <si>
    <t xml:space="preserve">XXII. Zysk (strata) netto </t>
  </si>
  <si>
    <t>PASYWA RAZEM</t>
  </si>
  <si>
    <t>Współczynnik wypłacalności</t>
  </si>
  <si>
    <t xml:space="preserve">Wartość księgowa </t>
  </si>
  <si>
    <t>Liczba akcji (tys szt.)</t>
  </si>
  <si>
    <t>Wartość księgowa na jedną akcję ( w zł)</t>
  </si>
  <si>
    <t xml:space="preserve">Przewidywana liczba akcji </t>
  </si>
  <si>
    <t>Rozwodniona wartość księgowa  na jedną akcję (w zł)</t>
  </si>
  <si>
    <t>POZYCJE POZABILANSOWE</t>
  </si>
  <si>
    <t xml:space="preserve"> </t>
  </si>
  <si>
    <t>I. Pozabilansowe zobowiązania warunkowe</t>
  </si>
  <si>
    <t xml:space="preserve">   1. Zobowiązania udzielone:</t>
  </si>
  <si>
    <t xml:space="preserve">      a) dotyczące finansowania</t>
  </si>
  <si>
    <t xml:space="preserve">      b) gwarancyjne</t>
  </si>
  <si>
    <t xml:space="preserve">   2. Zobowiązania otrzymane:</t>
  </si>
  <si>
    <t>II. Zobowiązania związane z realizacją operacji kupna/sprzedaży</t>
  </si>
  <si>
    <t>III. Pozostałe, w tym:</t>
  </si>
  <si>
    <t>POZYCJE POZABILANSOWE RAZEM</t>
  </si>
  <si>
    <t>SKONSOLIDOWANY RACHUNEK ZYSKÓW I STRAT</t>
  </si>
  <si>
    <t xml:space="preserve">za okres </t>
  </si>
  <si>
    <t>31.12.1999                rok bieżący</t>
  </si>
  <si>
    <t>I. Przychody z tytułu odsetek</t>
  </si>
  <si>
    <t>II. Koszty odsetek</t>
  </si>
  <si>
    <t xml:space="preserve">III. Wynik z tytułu odsetek (I-II) </t>
  </si>
  <si>
    <t>IV. Przychody z tytułu prowizji</t>
  </si>
  <si>
    <t>V. Koszty z tytułu prowizji</t>
  </si>
  <si>
    <t xml:space="preserve">VI. Wynik z tytułu prowizji (IV-V) </t>
  </si>
  <si>
    <t xml:space="preserve">VII. Przychody  z  akcji i udziałów, pozostałych papierów wartościowych i innych praw majątkowych </t>
  </si>
  <si>
    <t>VIII. Wynik na operacjach finansowych</t>
  </si>
  <si>
    <t>IX. Wynik z pozycji wymiany</t>
  </si>
  <si>
    <t>X. Wynik na działalności bankowej</t>
  </si>
  <si>
    <t>XI. Pozostałe przychody operacyjne</t>
  </si>
  <si>
    <t>XII. Pozostałe koszty operacyjne</t>
  </si>
  <si>
    <t>XIII. Koszty działania banku</t>
  </si>
  <si>
    <t>XIV. Amortyzacja  środków  trwałych  oraz  wartości  niematerialnych  i  prawnych</t>
  </si>
  <si>
    <t>XV. Odpisy na rezerwy i aktualizacja wartości</t>
  </si>
  <si>
    <t>XVI. Rozwiązanie rezerw i zmniejszenia dotyczące aktualizacji wartości</t>
  </si>
  <si>
    <t>XVII. Różnica wartości rezerw i aktualizacji (XV- XVI)</t>
  </si>
  <si>
    <t xml:space="preserve">XVIII. Wynik na działalności operacyjnej </t>
  </si>
  <si>
    <t>XIX. Wynik na operacjach nadzwyczajnych</t>
  </si>
  <si>
    <t xml:space="preserve">   1. Zyski nadzwyczajne</t>
  </si>
  <si>
    <t xml:space="preserve">   2. Straty nadzwyczajne</t>
  </si>
  <si>
    <t>XX.Odpis wartości firmy z konsolidacji</t>
  </si>
  <si>
    <t>XXI. Odpis rezerwy kapitałowej z konsolidacji</t>
  </si>
  <si>
    <t>XXII. Zysk (strata) brutto</t>
  </si>
  <si>
    <t>XXIII. Podatek dochodowy</t>
  </si>
  <si>
    <t>XXIV. Pozostałe obowiązkowe zmniejszenie zysku (zwiększenie straty)</t>
  </si>
  <si>
    <t xml:space="preserve">XXV. Udział w zyskach (stratach) jednostek objętych konsolidacją  metodą praw własności  </t>
  </si>
  <si>
    <t>XXVI. (Zysk) strata akcjonariuszy (udziałowców) mniejszościowych</t>
  </si>
  <si>
    <t>XXVII. Zysk (strata) netto</t>
  </si>
  <si>
    <t>Zysk (strata) netto</t>
  </si>
  <si>
    <t>Średnia ważona liczba akcji zwykłych (tys szt.)</t>
  </si>
  <si>
    <t>Zysk (strata) na jedną akcję zwykłą (w zł)</t>
  </si>
  <si>
    <t>Średnia ważona przewidywana liczba akcji zwykłych</t>
  </si>
  <si>
    <t>Rozwodniony zysk (strata) na jedną akcję zwykłą (w zł)</t>
  </si>
  <si>
    <t>ZESTAWIENIE ZMIAN W SKONSOLIDOWANYM KAPITALE WŁASNYM</t>
  </si>
  <si>
    <t>I. Stan kapitału własnego na początek okresu (BO)</t>
  </si>
  <si>
    <t>a) zmiany przyjętych zasad (polityki) rachunkowości</t>
  </si>
  <si>
    <t>b) korekty błędów zasadniczych</t>
  </si>
  <si>
    <t>I.a. Stan kapitału  własnego na początek okresu  (BO), po uzgodnieniu do danych porównywalnych</t>
  </si>
  <si>
    <t>1. Stan kapitału akcyjnego na początek okresu</t>
  </si>
  <si>
    <t>1.1. Zmiany stanu kapitału akcyjnego</t>
  </si>
  <si>
    <t>a) zwiększenia (z tytułu)</t>
  </si>
  <si>
    <t xml:space="preserve">   - emisji akcji</t>
  </si>
  <si>
    <t xml:space="preserve">   - podwyższenie wartości nominalnej</t>
  </si>
  <si>
    <t>b) zmniejszenia (z tytułu)</t>
  </si>
  <si>
    <t xml:space="preserve">   - umorzenia</t>
  </si>
  <si>
    <t>1.2. Stan kapitału akcyjnego na koniec okresu</t>
  </si>
  <si>
    <t>2. Stan należnych wpłat na poczet kapitału akcyjnego na początek okresu</t>
  </si>
  <si>
    <t>2.1. Zmiana stanu należnych wpłat na poczet kapitału akcyjnego</t>
  </si>
  <si>
    <t>a) zwiększenie</t>
  </si>
  <si>
    <t>b) zmniejszenie</t>
  </si>
  <si>
    <t>2.2. Stan należnych wpłat na poczet kapitału akcyjnego na koniec okresu</t>
  </si>
  <si>
    <t>3. Stan kapitału zapasowego na początek okresu</t>
  </si>
  <si>
    <t>3.1. Zmiany stanu kapitału zapasowego</t>
  </si>
  <si>
    <t xml:space="preserve">   - emisji akcji powyżej wartości nominalnej </t>
  </si>
  <si>
    <t xml:space="preserve">   - podziału zysku (ustawowo)</t>
  </si>
  <si>
    <t xml:space="preserve">   - podziału zysku (ponad wymaganą ustawowo minimalną wartość)</t>
  </si>
  <si>
    <t xml:space="preserve">   - pokrycia straty</t>
  </si>
  <si>
    <t>3.2. Stan kapitału zapasowego na koniec okresu</t>
  </si>
  <si>
    <t>4. Stan kapitału (funduszu) rezerwowego z aktualizacji wyceny na początek okresu</t>
  </si>
  <si>
    <t>4.1. Zmiany stanu kapitału rezerwowego z aktualizacji wyceny</t>
  </si>
  <si>
    <t>a) zwiększenie (z tytułu)</t>
  </si>
  <si>
    <t>b) zmniejszenie (z tytułu)</t>
  </si>
  <si>
    <t xml:space="preserve">   - sprzedaży i likwidacji środków trwałych</t>
  </si>
  <si>
    <t>4.2. Stan kapitału rezerwowego z aktualizacji wyceny na koniec okresu</t>
  </si>
  <si>
    <t>5. Stan funduszu ogólnego ryzyka bankowego na początek okresu</t>
  </si>
  <si>
    <t>5.1. Zmiany stanu funduszu ogólnego ryzyka bankowego</t>
  </si>
  <si>
    <t xml:space="preserve"> -  odpis z zysku</t>
  </si>
  <si>
    <t xml:space="preserve">  - przeniesienie na kapitał rezerwowy</t>
  </si>
  <si>
    <t xml:space="preserve">  - przeniesienie na zobowiązanie wobec budżetu</t>
  </si>
  <si>
    <t>5.2.  Stan funduszu ogólnego ryzyka bankowego na koniec okresu</t>
  </si>
  <si>
    <t>6. Stan funduszu na działalność maklerską na początek okresu</t>
  </si>
  <si>
    <t>6.1. Zmiany stanu funduszu na działalność maklerską</t>
  </si>
  <si>
    <t xml:space="preserve"> '-przeksięgowanie z kapitału rezerwowego</t>
  </si>
  <si>
    <t xml:space="preserve"> '-przeksięgowanie na kapitał rezerwowy w związku ze sprzedażą Centralnego Biura Maklerskiego</t>
  </si>
  <si>
    <t>6.2.  Stan funduszu na działalność maklerską na koniec okresu</t>
  </si>
  <si>
    <t>7. Stan innych składników pozostałych kapitałów (funduszy) rezerwowych na początek okresu</t>
  </si>
  <si>
    <t>7.1. Zmiany stanu innych składników pozostałych kapitałów rezerwowych</t>
  </si>
  <si>
    <t xml:space="preserve"> - odpis z zysku na kapitał rezerwowy</t>
  </si>
  <si>
    <t xml:space="preserve">  -przeniesienie z funduszu ryzyka ogólnego</t>
  </si>
  <si>
    <t xml:space="preserve">  -przeksięgowanie z funduszu na działalność maklerską w związku ze sprzedażą Centralnego Biura Maklerskiego</t>
  </si>
  <si>
    <t xml:space="preserve">  '-przeksięgowanie na fundusz na działalność maklerską</t>
  </si>
  <si>
    <t xml:space="preserve"> - amortyzacja wartości firmy </t>
  </si>
  <si>
    <t>7.2. Stan innych składników pozostałych kapitałów rezerwowych na koniec okresu</t>
  </si>
  <si>
    <t>8. Różnice kursowe z przeliczenia oddziałów zagranicznych</t>
  </si>
  <si>
    <t xml:space="preserve">9. Różnice kursowe z konsolidacji </t>
  </si>
  <si>
    <t>10. Stan niepodzielonego zysku lub niepokrytej straty z lat ubiegłych na początek okresu</t>
  </si>
  <si>
    <t>10.1. Stan niepodzielonego zysku z lat ubiegłych na początek okresu</t>
  </si>
  <si>
    <t>10.2. Stan niepodzielonego zysku z lat ubiegłych na początek okresu, po uzgodnieniu do danych porównywalnych</t>
  </si>
  <si>
    <t xml:space="preserve">   - podziału zysku</t>
  </si>
  <si>
    <t xml:space="preserve"> - przeniesienie amortyzacji wartości firmy na kapitał rezerwowy</t>
  </si>
  <si>
    <t>-odpis na kapitał rezerwowy</t>
  </si>
  <si>
    <t>-odpis na fundusz ryzyka ogólnego</t>
  </si>
  <si>
    <t>-odpis na dywidendy</t>
  </si>
  <si>
    <t>-odpis na darowizny</t>
  </si>
  <si>
    <t>-odpis na ZFŚS</t>
  </si>
  <si>
    <t>-odpis fundusz akcji użytkowych</t>
  </si>
  <si>
    <t>10.3. Stan niepodzielonego zysku z lat ubiegłych na koniec okresu</t>
  </si>
  <si>
    <t>10.4. Stan niepokrytej straty z lat ubiegłych na początek okresu</t>
  </si>
  <si>
    <t>b) korekty błędów  zasadniczych</t>
  </si>
  <si>
    <t>10.5. Stan niepokrytej straty z lat ubiegłych na początek okresu, po uzgodnieniu do danych porównywalnych</t>
  </si>
  <si>
    <t xml:space="preserve">   - przeniesienia straty do pokrycia</t>
  </si>
  <si>
    <t>10.6. Stan niepokrytej straty z lat ubiegłych na koniec okresu</t>
  </si>
  <si>
    <t>10.7. Stan niepodzielonego zysku lub niepokrytej straty z lat ubiegłych na koniec okresu</t>
  </si>
  <si>
    <t>11. Wynik netto</t>
  </si>
  <si>
    <t>a) zysk netto</t>
  </si>
  <si>
    <t>b) strata netto</t>
  </si>
  <si>
    <t>II. Stan kapitału własnego na koniec okresu (BZ )</t>
  </si>
  <si>
    <t>za okres</t>
  </si>
  <si>
    <t xml:space="preserve">A. PRZEPŁYWY PIENIĘŻNE NETTO Z DZIAŁALNOŚCI OPERACYJNEJ (I +/- II) - metoda pośrednia* </t>
  </si>
  <si>
    <t xml:space="preserve">   I. Zysk (strata) netto</t>
  </si>
  <si>
    <t xml:space="preserve">   II. Korekty razem:</t>
  </si>
  <si>
    <t xml:space="preserve">      1. Zysk (strata) akcjonariuszy (udziałowców) mniejszościowych</t>
  </si>
  <si>
    <t xml:space="preserve">      2. Udział w (zyskach) stratach jednostek objętych konsolidacją  metodą praw własności</t>
  </si>
  <si>
    <t xml:space="preserve">      3. Amortyzacja (w tym odpisy wartości firmy z konsolidacji lub rezerwy kapitałowej z konsolidacji) </t>
  </si>
  <si>
    <t xml:space="preserve">      4. Zyski/straty z tytułu różnic kursowych</t>
  </si>
  <si>
    <t xml:space="preserve">      5. Odsetki i dywidendy</t>
  </si>
  <si>
    <t xml:space="preserve">      6. (Zysk) strata z tytułu działalności inwestycyjnej</t>
  </si>
  <si>
    <t xml:space="preserve">      7. Zmiany stanu pozostałych rezerw</t>
  </si>
  <si>
    <t xml:space="preserve">      8. Podatek dochodowy (wykazany w rachunku zysków i strat)</t>
  </si>
  <si>
    <t xml:space="preserve">      9. Podatek dochodowy zapłacony</t>
  </si>
  <si>
    <t xml:space="preserve">      10. Zmiana stanu dłużnych papierów wartościowych</t>
  </si>
  <si>
    <t xml:space="preserve">      11. Zmiana stanu należności od sektora finansowego</t>
  </si>
  <si>
    <t xml:space="preserve">      12. Zmiana stanu należności od sektora niefinansowego i sektora budżetowego</t>
  </si>
  <si>
    <t xml:space="preserve">      13. Zmiana stanu należności z tytułu zakupionych papierów wartościowych z otrzymanym przyrzeczeniem odkupu</t>
  </si>
  <si>
    <t xml:space="preserve">      14. Zmiana stanu akcji, udziałów i innych papierów wartościowych o zmiennej kwocie dochodu</t>
  </si>
  <si>
    <t xml:space="preserve">      15. Zmiana stanu zobowiązań wobec sektora finansowego</t>
  </si>
  <si>
    <t xml:space="preserve">      16. Zmiana stanu zobowiązań wobec sektora niefinansowego i sektora budżetowego</t>
  </si>
  <si>
    <t xml:space="preserve">      17. Zmiana stanu zobowiązań z tytułu sprzedanych papierów wartościowych z udzielonym przyrzeczeniem odkupu</t>
  </si>
  <si>
    <t xml:space="preserve">      18. Zmiana stanu zobowiązań z tytułu papierów wartościowych</t>
  </si>
  <si>
    <t xml:space="preserve">      19. Zmiana stanu innych zobowiązań</t>
  </si>
  <si>
    <t xml:space="preserve">      20. Zmiana stanu rozliczeń międzyokresowych</t>
  </si>
  <si>
    <t xml:space="preserve">      21. Zmiana stanu przychodów przyszłych okresów</t>
  </si>
  <si>
    <t xml:space="preserve">      22. Pozostałe korekty</t>
  </si>
  <si>
    <t>B. PRZEPŁYWY PIENIĘŻNE NETTO Z DZIAŁALNOŚCI INWESTYCYJNEJ (I-II)</t>
  </si>
  <si>
    <t xml:space="preserve">   I. Wpływy z działalności inwestycyjnej</t>
  </si>
  <si>
    <t xml:space="preserve">      1. Sprzedaż wartości niematerialnych i prawnych</t>
  </si>
  <si>
    <t xml:space="preserve">      2. Sprzedaż składników rzeczowego majątku trwałego</t>
  </si>
  <si>
    <t xml:space="preserve">      3. Sprzedaż akcji i udziałów w jednostkach zależnych</t>
  </si>
  <si>
    <t xml:space="preserve">      4. Sprzedaż akcji i udziałów w jednostkach stowarzyszonych </t>
  </si>
  <si>
    <t xml:space="preserve">      5. Sprzedaż akcji i udziałów  w jednostce dominującej</t>
  </si>
  <si>
    <t xml:space="preserve">      6. Sprzedaż akcji i udziałów w innych jednostkach, pozostałych papierów wartościowych (w tym również przeznaczonych do obrotu) i innych praw majątkowych</t>
  </si>
  <si>
    <t xml:space="preserve">      7. Pozostałe wpływy</t>
  </si>
  <si>
    <t xml:space="preserve">   II. Wydatki z tytułu działalności inwestycyjnej </t>
  </si>
  <si>
    <t xml:space="preserve">      1. Nabycie wartości niematerialnych i prawnych</t>
  </si>
  <si>
    <t xml:space="preserve">      2. Nabycie składników rzeczowego majątku trwałego</t>
  </si>
  <si>
    <t xml:space="preserve">      3. Nabycie akcji i udziałów w jednostkach zależnych</t>
  </si>
  <si>
    <t xml:space="preserve">      4. Nabycie akcji i udziałów w jednostkach stowarzyszonych </t>
  </si>
  <si>
    <t xml:space="preserve">      5. Nabycie akcji i udziałów  w jednostce dominującej</t>
  </si>
  <si>
    <t xml:space="preserve">      6. Nabycie akcji i udziałów w innych jednostkach, pozostałych papierów wartościowych (w tym również przeznaczonych do obrotu) i innych praw majątkowych</t>
  </si>
  <si>
    <t xml:space="preserve">      7. Nabycie akcji własnych do zbycia</t>
  </si>
  <si>
    <t xml:space="preserve">      8. Pozostałe wydatki</t>
  </si>
  <si>
    <t>C. PRZEPŁYWY PIENIĘŻNE NETTO Z DZIAŁALNOŚCI FINANSOWEJ (I-II)</t>
  </si>
  <si>
    <t xml:space="preserve">   I. Wpływy z działalności finansowej</t>
  </si>
  <si>
    <t xml:space="preserve">      1. Zaciągnięcie długoterminowych kredytów od banków</t>
  </si>
  <si>
    <t xml:space="preserve">      2. Zaciągnięcie długoterminowych pożyczek od innych niż banki instytucji finansowych</t>
  </si>
  <si>
    <t xml:space="preserve">      3. Emisja obligacji lub innych dłużnych papierów wartościowych dla innych instytucji finansowych</t>
  </si>
  <si>
    <t xml:space="preserve">      4. Zwiększenie stanu zobowiązań podporządkowanych</t>
  </si>
  <si>
    <t xml:space="preserve">      5. Wpływy z emisji akcji własnych</t>
  </si>
  <si>
    <t xml:space="preserve">      6. Dopłaty do kapitału</t>
  </si>
  <si>
    <t xml:space="preserve">   II. Wydatki z tytułu działalności finansowej</t>
  </si>
  <si>
    <t xml:space="preserve">      1. Spłata długoterminowych kredytów na rzecz banków</t>
  </si>
  <si>
    <t xml:space="preserve">      2. Spłata długoterminowych pożyczek na rzecz innych niż banki instytucji finansowych</t>
  </si>
  <si>
    <t xml:space="preserve">      3. Wykup obligacji lub innych papierów wartościowych od innych instytucji finansowych</t>
  </si>
  <si>
    <t xml:space="preserve">      4. Zmniejszenie stanu zobowiązań podporządkowanych</t>
  </si>
  <si>
    <t xml:space="preserve">      5. Koszty emisji akcji własnych</t>
  </si>
  <si>
    <t xml:space="preserve">      6. Umorzenie akcji własnych</t>
  </si>
  <si>
    <t xml:space="preserve">      7. Płatności dywidend i innych wypłat na rzecz właścicieli</t>
  </si>
  <si>
    <t xml:space="preserve">      8. Wypłaty z zysku dla osób zarządzajcych i nadzorujących</t>
  </si>
  <si>
    <t xml:space="preserve">      9. Wydatki na cele społecznie użyteczne</t>
  </si>
  <si>
    <t xml:space="preserve">      10. Dywidendy wypłacone akcjonariuszom (udziałowcom) mniejszościowym</t>
  </si>
  <si>
    <t xml:space="preserve">      11. Płatności zobowiązań z tytułu umów leasingu finansowego</t>
  </si>
  <si>
    <t xml:space="preserve">      12. Pozostałe wydatki</t>
  </si>
  <si>
    <t>D. PRZEPŁYWY PIENIĘŻNE NETTO, RAZEM (A+/-B+/-C)</t>
  </si>
  <si>
    <t>E. BILANSOWA ZMIANA STANU ŚRODKÓW PIENIĘŻNYCH</t>
  </si>
  <si>
    <t xml:space="preserve">   - w  tym zmiana stanu środków pieniężnych z tytułu różnic kursowych od walut obcych</t>
  </si>
  <si>
    <t>F. ŚRODKI PIENIĘŻNE NA POCZĄTEK OKRESU</t>
  </si>
  <si>
    <t>G. ŚRODKI PIENIĘŻNE NA KONIEC OKRESU (F+/- D)</t>
  </si>
  <si>
    <t>NOTY OBJAŚNIAJĄCE</t>
  </si>
  <si>
    <t>NOTY OBJAŚNIAJĄCE DO SKONSOLIDOWANEGO BILANSU</t>
  </si>
  <si>
    <t>Nota 1</t>
  </si>
  <si>
    <t>KASA, ŚRODKI W BANKU CENTRALNYM</t>
  </si>
  <si>
    <t>rok bieżący</t>
  </si>
  <si>
    <t>rok poprzedni</t>
  </si>
  <si>
    <t>1. Lokaty a'vista</t>
  </si>
  <si>
    <t>2. Rezerwa obowiązkowa</t>
  </si>
  <si>
    <t>3. Środki Bankowego Funduszu Gwarancyjnego</t>
  </si>
  <si>
    <t>4. Inne środki</t>
  </si>
  <si>
    <t>Kasa, środki w banku centralnym razem</t>
  </si>
  <si>
    <t>ŚRODKI PIENIĘŻNE (STRUKTURA WALUTOWA)</t>
  </si>
  <si>
    <t>a) w walucie polskiej</t>
  </si>
  <si>
    <t>b) w walutach obcych (wg walut i po przeliczeniu na zł)</t>
  </si>
  <si>
    <t>b1. jednostka/waluta tys/USD</t>
  </si>
  <si>
    <t xml:space="preserve">      tys. zł </t>
  </si>
  <si>
    <t>b2. jednostka/waluta tys/DEM</t>
  </si>
  <si>
    <t>b3. jednostka/waluta tys/GBP</t>
  </si>
  <si>
    <t>b6. pozostałe waluty (w  tys. zł)</t>
  </si>
  <si>
    <t>Środki pieniężne, razem</t>
  </si>
  <si>
    <t>Nota 2</t>
  </si>
  <si>
    <t>NALEŻNOŚCI OD SEKTORA FINANSOWEGO (WEDŁUG STRUKTURY RODZAJOWEJ)</t>
  </si>
  <si>
    <t>1. Rachunki bieżące</t>
  </si>
  <si>
    <t>2. Kredyty, lokaty i pożyczki</t>
  </si>
  <si>
    <t>3. Skupione wierzytelności</t>
  </si>
  <si>
    <t>4. Zrealizowane gwarancje i poręczenia</t>
  </si>
  <si>
    <t>5. Inne należności (z tytułu)</t>
  </si>
  <si>
    <t xml:space="preserve">   - należności związane z działalnością biur maklerskich</t>
  </si>
  <si>
    <t xml:space="preserve">   - środki ZFŚS</t>
  </si>
  <si>
    <t xml:space="preserve">   - pozostałe</t>
  </si>
  <si>
    <t>6. Odsetki:</t>
  </si>
  <si>
    <t>a) niezapadłe</t>
  </si>
  <si>
    <t>b) zapadłe</t>
  </si>
  <si>
    <t xml:space="preserve">Należności (brutto) od sektora finansowego razem </t>
  </si>
  <si>
    <t>7. Rezerwa utworzona na należności od sektora finansowego (wielkość ujemna)</t>
  </si>
  <si>
    <t>Należności (netto) od sektora finansowego razem</t>
  </si>
  <si>
    <t>NALEŻNOŚCI OD SEKTORA FINANSOWEGO (WEDŁUG TERMINÓW ZAPADALNOŚCI)</t>
  </si>
  <si>
    <t>1. W rachunku bieżącym</t>
  </si>
  <si>
    <t>2. Należności terminowe, o pozostałym od dnia bilansowego okresie  spłaty:</t>
  </si>
  <si>
    <t xml:space="preserve">   a) do 1 miesiąca</t>
  </si>
  <si>
    <t xml:space="preserve">   b) powyżej 1 miesiąca do 3 miesięcy</t>
  </si>
  <si>
    <t xml:space="preserve">   c) powyżej 3 miesięcy do 1 roku</t>
  </si>
  <si>
    <t xml:space="preserve">   d) powyżej 1 roku do 5 lat</t>
  </si>
  <si>
    <t xml:space="preserve">   e) powyżej 5 lat</t>
  </si>
  <si>
    <t xml:space="preserve">   f) dla których termin zapadalności upłynął</t>
  </si>
  <si>
    <t>3. Odsetki</t>
  </si>
  <si>
    <t xml:space="preserve">   - niezapadłe</t>
  </si>
  <si>
    <t xml:space="preserve">   - zapadłe</t>
  </si>
  <si>
    <t>NALEŻNOŚCI OD SEKTORA FINANSOWEGO (WEDŁUG PIERWOTNYCH TERMINÓW ZAPADALNOŚCI)</t>
  </si>
  <si>
    <t>2. Należności terminowe, o okresie spłaty:</t>
  </si>
  <si>
    <t>NALEŻNOŚCI OD SEKTORA FINANSOWEGO (WEDŁUG STRUKTURY WALUTOWEJ)</t>
  </si>
  <si>
    <t>b2. jednostka/waluta tys/EURO / w 1998 r. ECU</t>
  </si>
  <si>
    <t>b3. jednostka/waluta tys/DEM</t>
  </si>
  <si>
    <t>b4. jednostka/waluta tys/GBP</t>
  </si>
  <si>
    <t>Należności od sektora finansowego razem</t>
  </si>
  <si>
    <t>NALEŻNOŚCI (BRUTTO) OD SEKTORA FINANSOWEGO</t>
  </si>
  <si>
    <t>1. Należności normalne</t>
  </si>
  <si>
    <t>2. Należności pod obserwacją</t>
  </si>
  <si>
    <t>3. Należności zagrożone, w tym:</t>
  </si>
  <si>
    <t xml:space="preserve">   - poniżej standardu</t>
  </si>
  <si>
    <t xml:space="preserve">   - wątpliwe</t>
  </si>
  <si>
    <t xml:space="preserve">   - stracone</t>
  </si>
  <si>
    <t>4. Odsetki:</t>
  </si>
  <si>
    <t xml:space="preserve">   a)  niezapadłe</t>
  </si>
  <si>
    <t xml:space="preserve">   b) zapadłe</t>
  </si>
  <si>
    <t xml:space="preserve">   - od należności normalnych i pod obserwacją</t>
  </si>
  <si>
    <t xml:space="preserve">   - od należności zagrożonych</t>
  </si>
  <si>
    <t>WARTOŚĆ ZABEZPIECZEŃ PRAWNYCH POMNIEJSZAJĄCYCH PODSTAWĘ NALICZANIA REZERW CELOWYCH NA NALEŻNOŚCI OD SEKTORA FINANSOWEGO DOTYCZĄCE NALEŻNOŚCI</t>
  </si>
  <si>
    <t>a) pod obserwacją</t>
  </si>
  <si>
    <t>b) zagrożonych</t>
  </si>
  <si>
    <t xml:space="preserve">  - poniżej standardu</t>
  </si>
  <si>
    <t xml:space="preserve">  - wątpliwych</t>
  </si>
  <si>
    <t xml:space="preserve">  - straconych</t>
  </si>
  <si>
    <t>Wartość zabezpieczeń prawnych pomniejszających podstawę naliczania rezerw na należności od sektora finansowego razem</t>
  </si>
  <si>
    <t xml:space="preserve">STAN REZERW NA NALEŻNOŚCI OD SEKTORA FINANSOWEGO </t>
  </si>
  <si>
    <t>a) na należności pod obserwacją</t>
  </si>
  <si>
    <t>b) na należności zagrożone</t>
  </si>
  <si>
    <t xml:space="preserve">  - wątpliwe</t>
  </si>
  <si>
    <t xml:space="preserve">  - stracone</t>
  </si>
  <si>
    <t>Rezerwy na należności od sektora finansowego razem</t>
  </si>
  <si>
    <t xml:space="preserve">ZMIANA STANU REZERW NA NALEŻNOŚCI OD SEKTORA FINANSOWEGO </t>
  </si>
  <si>
    <t>Stan rezerw na należności od sektora finansowego na początek okresu</t>
  </si>
  <si>
    <t xml:space="preserve"> '- przesunięcie z sektora niefinansowego</t>
  </si>
  <si>
    <t xml:space="preserve">   -odpis w koszty</t>
  </si>
  <si>
    <t>b) wykorzystanie (z tytułu)</t>
  </si>
  <si>
    <t>c) rozwiązanie (z tytułu)</t>
  </si>
  <si>
    <t>-spłata należności</t>
  </si>
  <si>
    <t>Stan rezerw na należności od sektora finansowego na koniec okresu</t>
  </si>
  <si>
    <t>NALEŻNOŚCI OD SEKTORA FINANSOWEGO</t>
  </si>
  <si>
    <t>a) od jednostek objętych konsolidacją metodą praw własności</t>
  </si>
  <si>
    <t>b) od pozostałych jednostek</t>
  </si>
  <si>
    <t>Nota 3</t>
  </si>
  <si>
    <t>NALEŻNOŚCI OD SEKTORA NIEFINANSOWEGO I SEKTORA BUDŻETOWEGO (WEDŁUG STRUKTURY RODZAJOWEJ)</t>
  </si>
  <si>
    <t xml:space="preserve">1. Kredyty i pożyczki </t>
  </si>
  <si>
    <t>2. Skupione wierzytelności</t>
  </si>
  <si>
    <t>3. Zrealizowane gwarancje i poręczenia</t>
  </si>
  <si>
    <t>4. Inne należności  (z tytułu)</t>
  </si>
  <si>
    <t>-rozrachunki ze Skarbem Państwa z tytułu wykupu wierzytelności</t>
  </si>
  <si>
    <t>-pozostałe</t>
  </si>
  <si>
    <t>5. Odsetki</t>
  </si>
  <si>
    <t xml:space="preserve">   a) niezapadłe</t>
  </si>
  <si>
    <t>6. Należności z tytułu dopłat do oprocentowanych kredytów preferencyjnych</t>
  </si>
  <si>
    <t>Należności  (brutto) od sektora niefinansowego i sektora budżetowego,  razem</t>
  </si>
  <si>
    <t>7. Rezerwa utworzona na należności od sektora niefinansowego i sektora budżetowego (wielkość ujemna), w tym:</t>
  </si>
  <si>
    <t>Należności (netto) od sektora niefinansowego i sektora budżetowego razem</t>
  </si>
  <si>
    <t>NALEŻNOŚCI OD SEKTORA NIEFINANSOWEGO I SEKTORA BUDŻETOWEGO (WEDŁUG TERMINÓW ZAPADALNOŚCI)</t>
  </si>
  <si>
    <t>a) do 1 miesiąca</t>
  </si>
  <si>
    <t>b) powyżej  1 miesiąca do 3 miesięcy</t>
  </si>
  <si>
    <t>c) powyżej 3 miesięcy do 1 roku</t>
  </si>
  <si>
    <t>d) powyżej 1 roku do 5 lat</t>
  </si>
  <si>
    <t>e) powyżej 5 lat</t>
  </si>
  <si>
    <t>f) dla których termin zapadalności upłynął</t>
  </si>
  <si>
    <t>Należności (brutto) od sektora niefinansowego i sektora budżetowego razem</t>
  </si>
  <si>
    <t>NALEŻNOŚCI OD SEKTORA NIEFINANSOWEGO I SEKTORA BUDŻETOWEGO (WEDŁUG PIERWOTNYCH TERMINÓW ZAPADALNOŚCI)</t>
  </si>
  <si>
    <t>NALEŻNOŚCI OD SEKTORA NIEFINANSOWEGO I SEKTORA BUDŻETOWEGO (WEDŁUG  (WEDŁUG STRUKTURY WALUTOWEJ)</t>
  </si>
  <si>
    <t>b1. jednostka/waluta tys/DEM</t>
  </si>
  <si>
    <t>b2. jednostka/waluta tys/EURO/ w 1998 r. ECU</t>
  </si>
  <si>
    <t>b3. jednostka/waluta tys/USD</t>
  </si>
  <si>
    <t>b4. pozostałe waluty (w  tys. zł)</t>
  </si>
  <si>
    <t xml:space="preserve">Należności od sektora niefinansowych i sektora budżetowego, razem </t>
  </si>
  <si>
    <t>NALEŻNOŚCI (BRUTTO) OD SEKTORA NIEFINANSOWEGO I SEKTORA BUDŻETOWEGO</t>
  </si>
  <si>
    <t xml:space="preserve">     - poniżej standardu</t>
  </si>
  <si>
    <t xml:space="preserve">     - wątpliwe</t>
  </si>
  <si>
    <t xml:space="preserve">     - stracone</t>
  </si>
  <si>
    <t xml:space="preserve">  a)  niezapadłe</t>
  </si>
  <si>
    <t xml:space="preserve">  b) zapadłe</t>
  </si>
  <si>
    <t xml:space="preserve">Należności (brutto) od sektora niefinansowego i sektora budżetowego razem           </t>
  </si>
  <si>
    <t>WARTOŚĆ ZABEZPIECZEŃ PRAWNYCH POMNIEJSZAJĄCYCH PODSTAWĘ NALICZANIA REZERW CELOWYCH NA NALEŻNOŚCI OD SEKTORA NIEFINANSOWEGO I SEKTORA BUDŻETOWEGO DOTYCZĄCE NALEŻNOŚCI</t>
  </si>
  <si>
    <t>a) normalnych</t>
  </si>
  <si>
    <t>b) pod obserwacją</t>
  </si>
  <si>
    <t>c) zagrożonych</t>
  </si>
  <si>
    <t>Wartość zabezpieczeń prawnych pomniejszających podstawę naliczania rezerw na należności od sektora niefinansowego i sektora budżetowego razem</t>
  </si>
  <si>
    <t xml:space="preserve">STAN REZERW NA NALEŻNOŚCI OD SEKTORA NIEFINANSOWEGO I SEKTORA BUDŻETOWEGO </t>
  </si>
  <si>
    <t>a) na należności normalne</t>
  </si>
  <si>
    <t>b) na należności pod obserwacją</t>
  </si>
  <si>
    <t>c) na należności zagrożone</t>
  </si>
  <si>
    <t>Rezerwy na należności od sektora niefinansowego i sektora budżetowego razem</t>
  </si>
  <si>
    <t xml:space="preserve">ZMIANA STANU REZERW NA NALEŻNOŚCI OD SEKTORA NIEFINANSOWEGO I SEKTORA BUDŻETOWEGO  </t>
  </si>
  <si>
    <t>Stan rezerw na należności od sektora niefinansowego i sektora budżetowego  na początek okresu</t>
  </si>
  <si>
    <t xml:space="preserve"> - odpis w koszty</t>
  </si>
  <si>
    <t xml:space="preserve"> - różnice kursowe</t>
  </si>
  <si>
    <t xml:space="preserve">  - umorzenie</t>
  </si>
  <si>
    <t xml:space="preserve">   -</t>
  </si>
  <si>
    <t xml:space="preserve">   - spłata należności i konwersja na udziały </t>
  </si>
  <si>
    <t xml:space="preserve">    '-różnice kursowe</t>
  </si>
  <si>
    <t>d) inne</t>
  </si>
  <si>
    <t xml:space="preserve">   - przesunięcie na inne aktywa w 1998 r.-inne aktywa, w 1999 r. podmioty finansowe</t>
  </si>
  <si>
    <t>Stan rezerw na należności od sektora niefinansowego i sektora budżetowego na koniec okresu</t>
  </si>
  <si>
    <t>NALEŻNOŚCI OD SEKTORA NIEFINANSOWEGO I BUDŻETOWEGO</t>
  </si>
  <si>
    <t>Należności od sektora niefinansowego i budżetowego razem</t>
  </si>
  <si>
    <t>Nota 4</t>
  </si>
  <si>
    <t>NALEŻNOŚCI Z TYTUŁU ZAKUPIONYCH PAPIERÓW WARTOŚCIOWYCH Z OTRZYMANYM PRZYRZECZENIEM ODKUPU</t>
  </si>
  <si>
    <t>a) od sektora finansowego</t>
  </si>
  <si>
    <t>b) od sektora niefinansowego i sektora budżetowego</t>
  </si>
  <si>
    <t>c) odsetki</t>
  </si>
  <si>
    <t>Należności z tytułu zakupionych papierów wartościowych z otrzymanym  przyrzeczeniem odkupu razem</t>
  </si>
  <si>
    <t>Nota 5</t>
  </si>
  <si>
    <t>DŁUŻNE PAPIERY WARTOŚCIOWE</t>
  </si>
  <si>
    <t>1. Emitowane przez banki centralne, w tym:</t>
  </si>
  <si>
    <t xml:space="preserve">     - obligacje wyrażone w walutach obcych</t>
  </si>
  <si>
    <t>2. Emitowane przez pozostałe banki, w tym:</t>
  </si>
  <si>
    <t xml:space="preserve">     - wyrażone w walutach obcych</t>
  </si>
  <si>
    <t>3. Emitowane przez inne jednostki finansowe, w tym:</t>
  </si>
  <si>
    <t xml:space="preserve">    - wyrażone w walutach obcych</t>
  </si>
  <si>
    <t>4. Emitowane przez jednostki niefinansowe, w tym:</t>
  </si>
  <si>
    <t>5. Emitowane przez budżet państwa, w tym:</t>
  </si>
  <si>
    <t>6. Emitowane przez budżety terenowe, w tym:</t>
  </si>
  <si>
    <t xml:space="preserve">   - wyrażone w walutach obcych</t>
  </si>
  <si>
    <t>7. Odkupione własne dłużne papiery wartościowe</t>
  </si>
  <si>
    <t>Dłużne papiery wartościowe razem</t>
  </si>
  <si>
    <t>DŁUŻNE PAPIERY WARTOŚCIOWE (WEDŁUG RODZAJU)</t>
  </si>
  <si>
    <t>1. Emitowane przez budżet państwa, w tym:</t>
  </si>
  <si>
    <t>a) obligacje</t>
  </si>
  <si>
    <t>b) bony skarbowe</t>
  </si>
  <si>
    <t>c) inne (według rodzaju):</t>
  </si>
  <si>
    <t>2. Emitowane przez jednostkę dominującą, w tym:</t>
  </si>
  <si>
    <t>b) inne (według rodzaju):</t>
  </si>
  <si>
    <t>3. Emitowane przez jednostki zależne, w tym:</t>
  </si>
  <si>
    <t>4. Emitowane przez jednostki stowarzyszone, w tym:</t>
  </si>
  <si>
    <t>5. Emitowane przez pozostałe jednostki, w tym:</t>
  </si>
  <si>
    <t xml:space="preserve">   - bony pieniężne</t>
  </si>
  <si>
    <t xml:space="preserve">   - bony komercyjne</t>
  </si>
  <si>
    <t>a) operacyjne - bankowego biura maklerskiego</t>
  </si>
  <si>
    <t>b) handlowe</t>
  </si>
  <si>
    <t>c) lokacyjne</t>
  </si>
  <si>
    <t>ZMIANA STANU DŁUŻNYCH PAPIERÓW WARTOŚCIOWYCH</t>
  </si>
  <si>
    <t>a) stan na początek okresu</t>
  </si>
  <si>
    <t xml:space="preserve"> - przyrost wartości bonów pieniężnych </t>
  </si>
  <si>
    <t xml:space="preserve"> - przyrost wartości obligacji Skarbu Państwa</t>
  </si>
  <si>
    <t xml:space="preserve"> - przyrost wartości bonów skarbowych</t>
  </si>
  <si>
    <t xml:space="preserve"> - przyrost wartości obligacji NBP</t>
  </si>
  <si>
    <t xml:space="preserve"> - przyrost wartości pozostałych papierów wartościowych</t>
  </si>
  <si>
    <t xml:space="preserve"> - rozwiązanie rezerw</t>
  </si>
  <si>
    <t xml:space="preserve"> - wykup/sprzedaż bonów pieniężnych </t>
  </si>
  <si>
    <t xml:space="preserve"> - wykup/sprzedaż obligacji Skarbu Państwa</t>
  </si>
  <si>
    <t xml:space="preserve"> - wykup/sprzedaż bonów skarbowych</t>
  </si>
  <si>
    <t xml:space="preserve"> - wykup/sprzedaż pozostałych dłużnych papierów wartościowych</t>
  </si>
  <si>
    <t xml:space="preserve"> - utworzenie rezerw</t>
  </si>
  <si>
    <t>d) stan na koniec okresu</t>
  </si>
  <si>
    <t>Nota 6</t>
  </si>
  <si>
    <t>AKCJE I UDZIAŁY W JEDNOSTKACH ZALEŻNYCH I STOWARZYSZONYCH NIE OBJĘTYCH KONSOLIDACJĄ</t>
  </si>
  <si>
    <t>a) w bankach</t>
  </si>
  <si>
    <t>b) w innych  jednostkach  finansowych</t>
  </si>
  <si>
    <t>c) w jednostkach niefinansowych</t>
  </si>
  <si>
    <t xml:space="preserve">Akcje i udziały w jednostkach zależnych i stowarzyszonych nie objętych konsolidacją razem </t>
  </si>
  <si>
    <t>a) w jednostkach zależnych</t>
  </si>
  <si>
    <t xml:space="preserve">b) w jednostkach stowarzyszonych </t>
  </si>
  <si>
    <t>ZMIANA STANU AKCJI I UDZIAŁÓW W JEDNOSTKACH ZALEŻNYCH I STOWARZYSZONYCH NIE OBJĘTYCH KONSOLIDACJĄ</t>
  </si>
  <si>
    <t>Stan na początek okresu</t>
  </si>
  <si>
    <t xml:space="preserve"> - nabycie, zamiana akcji i udziałów</t>
  </si>
  <si>
    <t>-utworzenie rezerw</t>
  </si>
  <si>
    <t xml:space="preserve"> - sprzedaż akcji, udziałów</t>
  </si>
  <si>
    <t xml:space="preserve"> -przeniesienie do jednostek mniejszościowych</t>
  </si>
  <si>
    <t xml:space="preserve">Stan akcji i udziałów w jednostkach zależnych i stowarzyszonych nie objętych konsolidacją na koniec okresu </t>
  </si>
  <si>
    <t>Nota 7</t>
  </si>
  <si>
    <t>AKCJE I UDZIAŁY W JEDNOSTKACH ZALEŻNYCH I STOWARZYSZONYCH OBJĘTYCH KONSOLIDACJĄ PRAW WŁASNOŚCI</t>
  </si>
  <si>
    <t xml:space="preserve">Akcje i udziały w jednostkach zależnych i stowarzyszonych objętych konsolidacją metodą praw własności razem </t>
  </si>
  <si>
    <t>ZMIANA STANU AKCJI I UDZIAŁÓW  W JEDNOSTKACH ZALEŻNYCH I STOWARZYSZONYCH OBJĘTYCH KONSOLIDACJĄ PRAW WŁASNOŚCI</t>
  </si>
  <si>
    <t xml:space="preserve">Stan akcji i udziałów w jednostkach zależnych i stowarzyszonych objętych konsolidacją metodą praw własności na koniec okresu </t>
  </si>
  <si>
    <t>Nota 8</t>
  </si>
  <si>
    <t>AKCJE (UDZIAŁY) W JEDNOSTKACH ZALEŻNYCH I STOWARZYSZONYCH (LOKACYJNE)</t>
  </si>
  <si>
    <t>należy zamieścić notę zamieszczoną w pliku akcje99.xls</t>
  </si>
  <si>
    <t>Nota 9</t>
  </si>
  <si>
    <t>AKCJE I UDZIAŁY W POZOSTAŁYCH JEDNOSTKACH</t>
  </si>
  <si>
    <t xml:space="preserve">Akcje i udziały w pozostałych jednostkach razem </t>
  </si>
  <si>
    <t xml:space="preserve">ZMIANA STANU AKCJI I UDZIAŁÓW  W  POZOSTAŁYCH JEDNOSTKACH </t>
  </si>
  <si>
    <t>- nabycie, zamiana akcji i udziałów</t>
  </si>
  <si>
    <t>-wycena udziałów walutowych</t>
  </si>
  <si>
    <t>-rozwiązanie rezerw</t>
  </si>
  <si>
    <t>-podwyższenie wartości nominalnej akcji GBW</t>
  </si>
  <si>
    <t>-przeniesienie z udziałów podmiotów zależnych</t>
  </si>
  <si>
    <t xml:space="preserve"> - przeniesienie</t>
  </si>
  <si>
    <t xml:space="preserve">Stan akcji i udziałów w pozostałych jednostkach na koniec okresu </t>
  </si>
  <si>
    <t xml:space="preserve">AKCJE I UDZIAŁY W  POZOSTAŁYCH JEDNOSTKACH </t>
  </si>
  <si>
    <t>należy zamieścić notę zamieszczoną w pliku akcje992.xls</t>
  </si>
  <si>
    <t>Nota 10</t>
  </si>
  <si>
    <t>POZOSTAŁE PAPIERY WARTOŚCIOWE I INNE PRAWA MAJĄTKOWE (WEDŁUG RODZAJU)</t>
  </si>
  <si>
    <t>a) jednostki uczestnictwa w funduszach powierniczych</t>
  </si>
  <si>
    <t>b) prawa poboru</t>
  </si>
  <si>
    <t>c) prawa pochodne</t>
  </si>
  <si>
    <t>d) inne (według rodzaju)</t>
  </si>
  <si>
    <t xml:space="preserve">Pozostałe papiery wartościowe i inne prawa majątkowe (według rodzaju) razem </t>
  </si>
  <si>
    <t>POZOSTAŁE PAPIERY WARTOŚCIOWE I INNE PRAWA MAJĄTKOWE</t>
  </si>
  <si>
    <t xml:space="preserve">Pozostałe papiery wartościowe i inne prawa majątkowe razem </t>
  </si>
  <si>
    <t xml:space="preserve">ZMIANA STANU POZOSTAŁYCH PAPIERÓW WARTOŚCIOWYCH I INNYCH PRAW MAJĄTKOWYCH </t>
  </si>
  <si>
    <t xml:space="preserve"> - nabycie,</t>
  </si>
  <si>
    <t xml:space="preserve"> - rozwiązanie rezerw,</t>
  </si>
  <si>
    <t xml:space="preserve"> - sprzedaż </t>
  </si>
  <si>
    <t xml:space="preserve">Stan na koniec okresu </t>
  </si>
  <si>
    <t>Nota 11</t>
  </si>
  <si>
    <t>PAPIERY WARTOŚCIOWE, UDZIAŁY I INNE PRAWA MAJĄTKOWE</t>
  </si>
  <si>
    <t>1. Operacyjne - bankowego biura maklerskiego</t>
  </si>
  <si>
    <t>2. Handlowe</t>
  </si>
  <si>
    <t>3. Lokacyjne</t>
  </si>
  <si>
    <t xml:space="preserve">Pozostałe papiery wartościowe, udziały i inne prawa majątkowe razem </t>
  </si>
  <si>
    <t xml:space="preserve">ZMIANA STANU PAPIERÓW WARTOŚCIOWYCH, UDZIAŁÓW I INNYCH PRAW MAJĄTKOWYCH </t>
  </si>
  <si>
    <t xml:space="preserve"> - wycena udziałów walutowych</t>
  </si>
  <si>
    <t xml:space="preserve"> - rozwiązanie rezerw </t>
  </si>
  <si>
    <t xml:space="preserve"> - podwyższenie wartości nominalnej akcji Giełdy Papierów Wartościowych</t>
  </si>
  <si>
    <t xml:space="preserve"> - wykup/sprzedaż pozostałych papierów wartościowych</t>
  </si>
  <si>
    <t>PAPIERY WARTOŚCIOWE, UDZIAŁY I INNE PRAWA MAJĄTKOWE (WEDŁUG STRUKTURY WALUTOWEJ)</t>
  </si>
  <si>
    <t>b2. jednostka/waluta tys/BEF</t>
  </si>
  <si>
    <t xml:space="preserve">     tys.zł</t>
  </si>
  <si>
    <t>Papiery wartościowe, udziały i inne prawa majątkowe (według struktury walutowej) razem</t>
  </si>
  <si>
    <t>PAPIERY WARTOŚCIOWE ORAZ UDZIAŁY I JEDNOSTKI UCZESTNICTWA - HANDLOWE (WEDŁUG ZBYWALNOŚCI)</t>
  </si>
  <si>
    <t>A. Z nieograniczoną zbywalnością, notowane na giełdach (wartość bilansowa)</t>
  </si>
  <si>
    <t xml:space="preserve">      a) akcje (wartość bilansowa):</t>
  </si>
  <si>
    <t xml:space="preserve">          - wartość rynkowa</t>
  </si>
  <si>
    <t xml:space="preserve">          - wartość według cen nabycia</t>
  </si>
  <si>
    <t xml:space="preserve">      b) obligacje (wartość bilansowa):</t>
  </si>
  <si>
    <t xml:space="preserve">      c) inne - wg grup rodzajowych (wartość bilansowa):</t>
  </si>
  <si>
    <t xml:space="preserve">B. Z nieograniczoną zbywalnością, znajdujące się w regulowanym obrocie pozagiełdowym (wartość bilansowa)  </t>
  </si>
  <si>
    <t xml:space="preserve">      c1) bony skarbowe</t>
  </si>
  <si>
    <t>C. Z nieograniczoną zbywalnością, nie notowane na giełdach i nie znajdujące się w regulowanym obrocie pozagiełdowym (wartość bilansowa)</t>
  </si>
  <si>
    <t xml:space="preserve">      c1)</t>
  </si>
  <si>
    <t>D. Z ograniczoną zbywalnością (wartość bilansowa)</t>
  </si>
  <si>
    <t xml:space="preserve">      a) akcje i udziały (wartość bilansowa):</t>
  </si>
  <si>
    <t xml:space="preserve">          - oszacowana wartość rynkowa</t>
  </si>
  <si>
    <t>Wartość według cen nabycia razem</t>
  </si>
  <si>
    <t>Korekty aktualizujące wartość (saldo) razem</t>
  </si>
  <si>
    <t>Wartość rynkowa / oszacowana wartość rynkowa razem</t>
  </si>
  <si>
    <t>Wartość bilansowa razem</t>
  </si>
  <si>
    <t>PAPIERY WARTOŚCIOWE ORAZ UDZIAŁY I JEDNOSTKI UCZESTNICTWA - LOKACYJNE (WEDŁUG ZBYWALNOŚCI)</t>
  </si>
  <si>
    <t>A. z nieograniczoną zbywalnością, notowane na giełdach (wartość bilansowa)</t>
  </si>
  <si>
    <t xml:space="preserve">    a) akcje (wartość bilansowa)</t>
  </si>
  <si>
    <t xml:space="preserve">        - korekty aktualizujące wartość (saldo)</t>
  </si>
  <si>
    <t xml:space="preserve">        - wartość według cen nabycia</t>
  </si>
  <si>
    <t xml:space="preserve">    b) obligacje (wartość bilansowa)</t>
  </si>
  <si>
    <t xml:space="preserve">    c) inne-wg grup rodzajowych (wartość bilansowa)</t>
  </si>
  <si>
    <t xml:space="preserve">B z nieograniczoną zbywalnością, znajdujące się w regulowanym obrocie pozagiełdowym (wartość bilansowa)  </t>
  </si>
  <si>
    <t xml:space="preserve">    c1)  bony skarbowe</t>
  </si>
  <si>
    <t xml:space="preserve">    c2)  bony pieniężne</t>
  </si>
  <si>
    <t>C  z nieograniczoną zbywalnością, nie notowane na giełdach i nie znajdujące się w regulowanym obrocie pozagiełdowym (wartość bilansowa)</t>
  </si>
  <si>
    <t xml:space="preserve">    c)  inne-wg grup rodzajowych (wartość bilansowa)</t>
  </si>
  <si>
    <t xml:space="preserve">   c1)  bony komercyjne</t>
  </si>
  <si>
    <t xml:space="preserve">   c2)  udziały </t>
  </si>
  <si>
    <t xml:space="preserve">   c3) jednostki uczestnictwa w funduszach powierniczych</t>
  </si>
  <si>
    <t>D z ograniczoną zbywalnością (wartość bilansowa)</t>
  </si>
  <si>
    <t xml:space="preserve">    a) akcje i udziały (wartość bilansowa)</t>
  </si>
  <si>
    <t xml:space="preserve">   c1)  bony skarbowe</t>
  </si>
  <si>
    <t xml:space="preserve">   c2)  bony pieniężne</t>
  </si>
  <si>
    <t>Nota 12</t>
  </si>
  <si>
    <t>WARTOŚCI NIEMATERIALNE I PRAWNE</t>
  </si>
  <si>
    <t>a) rozliczane w czasie koszty organizacji poniesione przy założeniu lub późniejszym  rozszerzeniu spółki akcyjnej</t>
  </si>
  <si>
    <t>b) koszty prac rozwojowych</t>
  </si>
  <si>
    <t>c) nabyta wartość firmy</t>
  </si>
  <si>
    <t xml:space="preserve">d) nabyte koncesje, patenty, licencje i podobne wartości </t>
  </si>
  <si>
    <t>e) nabyte oprogramowanie komputerowe</t>
  </si>
  <si>
    <t>f) nabyte prawa wieczystego użytkowania gruntów</t>
  </si>
  <si>
    <t>g) pozostałe wartości niematerialne i prawne</t>
  </si>
  <si>
    <t>h) zaliczki na poczet wartości niematerialnych i prawnych</t>
  </si>
  <si>
    <t>TABELA RUCHU WARTOŚCI NIEMATERIALNYCH I PRAWNYCH (WG GRUP RODZAJOWYCH)</t>
  </si>
  <si>
    <t>należy zamieścić notę zamieszczoną w pliku wnip.xls</t>
  </si>
  <si>
    <t>Nota 13</t>
  </si>
  <si>
    <t>WARTOŚĆ FIRMY Z KONSOLIDACJI</t>
  </si>
  <si>
    <t>a) wartość firmy z konsolidacji - jednostki zależne</t>
  </si>
  <si>
    <t>b) wartość firmy z konsolidacji - jednostki stowarzyszone</t>
  </si>
  <si>
    <t>Wartość firmy z konsolidacji razem</t>
  </si>
  <si>
    <t>ZMIANA STANU WARTOŚCI FIRMY Z KONSOLIDACJI - JEDNOSTKI ZALEŻNE</t>
  </si>
  <si>
    <t>a) wartość brutto na początek okresu</t>
  </si>
  <si>
    <t xml:space="preserve">    -zakup dodatkowych udziałów</t>
  </si>
  <si>
    <t xml:space="preserve">   - zakup dodatkowych udziałów</t>
  </si>
  <si>
    <t>d) wartość brutto na koniec okresu</t>
  </si>
  <si>
    <t>e) odpis wartości firmy z konsolidacji na początek okresu</t>
  </si>
  <si>
    <t>f) odpis wartości firmy z konsolidacji za okres (z tytułu)</t>
  </si>
  <si>
    <t xml:space="preserve">    - od wartości firmy na dzień objęcia konsolidacją </t>
  </si>
  <si>
    <t xml:space="preserve">    - od wartości firmy z tytułu zakupu dodatkowych  udziałów</t>
  </si>
  <si>
    <t>g) odpis wartości firmy z konsolidacji na koniec okresu</t>
  </si>
  <si>
    <t>h) wartość netto na koniec okresu</t>
  </si>
  <si>
    <t>ZMIANA STANU WARTOŚCI FIRMY Z KONSOLIDACJI - JEDNOSTKI STOWARZYSZONE</t>
  </si>
  <si>
    <t>Nota 14</t>
  </si>
  <si>
    <t>RZECZOWY MAJĄTEK TRWAŁY</t>
  </si>
  <si>
    <t>Rzeczowy majątek trwały</t>
  </si>
  <si>
    <t>a) środki trwałe, w tym:</t>
  </si>
  <si>
    <t xml:space="preserve">    - grunty własne i budynki zajmowane przez bank na cele własnej działalności</t>
  </si>
  <si>
    <t xml:space="preserve">    - inne grunty i budynki</t>
  </si>
  <si>
    <t xml:space="preserve">    - urządzenia</t>
  </si>
  <si>
    <t xml:space="preserve">    - środki transportu</t>
  </si>
  <si>
    <t xml:space="preserve">    - pozostałe środki trwałe</t>
  </si>
  <si>
    <t>b) inwestycje rozpoczęte</t>
  </si>
  <si>
    <t>c) zaliczki na poczet inwestycji</t>
  </si>
  <si>
    <t>Rzeczowy majątek trwały razem</t>
  </si>
  <si>
    <t>ŚRODKI TRWAŁE BILANSOWE (STRUKTURA WŁASNOŚCIOWA)</t>
  </si>
  <si>
    <t>a) własne</t>
  </si>
  <si>
    <t>b) używane na podstawie umowy najmu, dzierżawy lub innej umowy o podobnym charakterze, w tym:</t>
  </si>
  <si>
    <t xml:space="preserve">   - lesasing finansowy</t>
  </si>
  <si>
    <t>Środki trwałe bilansowe razem</t>
  </si>
  <si>
    <t xml:space="preserve">ŚRODKI TRWAŁE POZABILANSOWE </t>
  </si>
  <si>
    <t>używane na podstawie umowy najmu, dzierżawy lub innej umowy o podobnym charakterze, w tym:</t>
  </si>
  <si>
    <t xml:space="preserve">    - wartość gruntów użytkowanych wieczyście</t>
  </si>
  <si>
    <t xml:space="preserve">    - inny sprzęt</t>
  </si>
  <si>
    <t>Środki trwałe pozabilansowe razem</t>
  </si>
  <si>
    <t>Nota 15</t>
  </si>
  <si>
    <t>Nota 16</t>
  </si>
  <si>
    <t>INNE AKTYWA</t>
  </si>
  <si>
    <t>1. Przejęte aktywa do zbycia</t>
  </si>
  <si>
    <t>2. Pozostałe, w tym:</t>
  </si>
  <si>
    <t xml:space="preserve">   - dłużnicy różni</t>
  </si>
  <si>
    <t xml:space="preserve">   - rozrachunki międzybankowe</t>
  </si>
  <si>
    <t xml:space="preserve">   - pożyczki podporządkowane</t>
  </si>
  <si>
    <t>Inne aktywa razem</t>
  </si>
  <si>
    <t>PRZEJĘTE AKTYWA - DO ZBYCIA</t>
  </si>
  <si>
    <t>1. Inwestycje</t>
  </si>
  <si>
    <t>2. Nieruchomości</t>
  </si>
  <si>
    <t>3. Zapasy</t>
  </si>
  <si>
    <t>4. Inne</t>
  </si>
  <si>
    <t>Przejęte aktywa do - zbycia razem</t>
  </si>
  <si>
    <t>ZMIANA STANU PRZEJĘTYCH AKTYWÓW DO ZBYCIA</t>
  </si>
  <si>
    <t>1. Stan na początek okresu</t>
  </si>
  <si>
    <t>2. Zwiększenia w okresie (z tytułu)</t>
  </si>
  <si>
    <t>- przejęcie za długi</t>
  </si>
  <si>
    <t xml:space="preserve"> - rozwiązanie rezerwy</t>
  </si>
  <si>
    <t>3. Zmniejszenia w okresie (z tytułu)</t>
  </si>
  <si>
    <t xml:space="preserve">  - sprzedaż</t>
  </si>
  <si>
    <t xml:space="preserve"> - przesunięcie do należności od sektora niefinansowego i sektora budżetowego</t>
  </si>
  <si>
    <t xml:space="preserve"> - utworzenie rezerwy</t>
  </si>
  <si>
    <t>4. Stan na koniec okresu</t>
  </si>
  <si>
    <t>Nota 17</t>
  </si>
  <si>
    <t>ZMIANA STANU ROZLICZEŃ MIĘDZYOKRESOWYCH Z TYTUŁU ODROCZONEGO PODATKU DOCHODOWEGO</t>
  </si>
  <si>
    <t>Stan rozliczeń międzyokresowych z tytułu odroczonego podatku dochodowego na początek okresu</t>
  </si>
  <si>
    <t xml:space="preserve"> - odsetki zaliczone memoriałowo do kosztów</t>
  </si>
  <si>
    <t xml:space="preserve"> - rezerwy na kredyty i koszty do poniesienia</t>
  </si>
  <si>
    <t xml:space="preserve"> - strata z lat ubiegłych</t>
  </si>
  <si>
    <t xml:space="preserve"> - pozostałe </t>
  </si>
  <si>
    <t>-rozwiązanie rezerwy rok 1998</t>
  </si>
  <si>
    <t>-rozwiązanie rezerwy rok 1999</t>
  </si>
  <si>
    <t>Stan rozliczeń międzyokresowych z tytułu odroczonego podatku dochodowego  na koniec okresu</t>
  </si>
  <si>
    <t>POZOSTAŁE ROZLICZENIA MIĘDZYOKRESOWE</t>
  </si>
  <si>
    <t>a) czynne rozliczenia międzyokresowe kosztów, w tym:</t>
  </si>
  <si>
    <t xml:space="preserve">   - odroczona amortyzacja dotycząca ulgi inwestycyjnej</t>
  </si>
  <si>
    <t xml:space="preserve">    - koszty zapłacone z góry</t>
  </si>
  <si>
    <t xml:space="preserve">    - koszty do rozliczenia</t>
  </si>
  <si>
    <t xml:space="preserve">    - różnice z tytułu transakcji SWAP</t>
  </si>
  <si>
    <t xml:space="preserve">    -  pozostałe</t>
  </si>
  <si>
    <t>b) inne rozliczenia międzyokresowe, w tym:</t>
  </si>
  <si>
    <t>Rozliczenia międzyokresowe razem</t>
  </si>
  <si>
    <t>ZMIANA STANU POŻYCZEK PODPORZĄDKOWANYCH</t>
  </si>
  <si>
    <t>2.  Zwiększenia</t>
  </si>
  <si>
    <t>-odsetki</t>
  </si>
  <si>
    <t>3.  Zmniejszenia</t>
  </si>
  <si>
    <t>Nota 18</t>
  </si>
  <si>
    <t>ZOBOWIĄZANIA WOBEC SEKTORA FINANSOWEGO (WEDŁUG STRUKTURY RODZAJOWEJ)</t>
  </si>
  <si>
    <t>1. Środki na rachunkach i depozyty</t>
  </si>
  <si>
    <t>2.  Kredyty i pożyczki otrzymane</t>
  </si>
  <si>
    <t>3. Inne zobowiązania (z tytułu)</t>
  </si>
  <si>
    <t>-rachunki inwestycyjne biur maklerskich</t>
  </si>
  <si>
    <t>-środki wyodrębnione na określone cele</t>
  </si>
  <si>
    <t>4. Odsetki</t>
  </si>
  <si>
    <t xml:space="preserve">Zobowiązania wobec sektora finansowego razem </t>
  </si>
  <si>
    <t>ZOBOWIĄZANIA WOBEC SEKTORA FINANSOWEGO (WEDŁUG TERMINÓW WYMAGALNOŚCI)</t>
  </si>
  <si>
    <t>1. Zobowiązania bieżące</t>
  </si>
  <si>
    <t>2. Zobowiązania terminowe, o pozostałym od dnia bilansowego okresie spłaty:</t>
  </si>
  <si>
    <t>b) powyżej 1 miesiąca do 3 miesięcy</t>
  </si>
  <si>
    <t>f) dla których termin wymagalności upłynął</t>
  </si>
  <si>
    <t>Zobowiązania wobec sektora finansowego razem</t>
  </si>
  <si>
    <t>ZOBOWIĄZANIA WOBEC SEKTORA FINANSOWEGO (WEDŁUG PIERWOTNYCH TERMINÓW WYMAGALNOŚCI)</t>
  </si>
  <si>
    <t>2. Zobowiązania terminowe, o okresie spłaty:</t>
  </si>
  <si>
    <t>ZOBOWIĄZANIA WOBEC SEKTORA FINANSOWEGO (WEDŁUG STRUKTURY WALUTOWEJ)</t>
  </si>
  <si>
    <t>b) w walucie obcej (wg walut i po przeliczeniu na zł)</t>
  </si>
  <si>
    <t>b1. jednostka/waluta tys/EURO (w 1998 r. ECU)</t>
  </si>
  <si>
    <t>b2. jednostka/waluta tys/USD</t>
  </si>
  <si>
    <t>Zobowiązania wobec sektora finansowego, razem</t>
  </si>
  <si>
    <t>ZOBOWIĄZANIA WOBEC SEKTORA FINANSOWEGO</t>
  </si>
  <si>
    <t>a) wobec jednostek objętych konsolidacją metodą praw własności</t>
  </si>
  <si>
    <t>b) wobec pozostałych jednostek</t>
  </si>
  <si>
    <t>Nota 19</t>
  </si>
  <si>
    <t>ZOBOWIĄZANIA WOBEC SEKTORA NIEFINANSOWEGO I SEKTORA BUDŻETOWEGO (WEDŁUG STRUKTURY RODZAJOWEJ)</t>
  </si>
  <si>
    <t>2. Inne zobowiązania (z tytułu)</t>
  </si>
  <si>
    <t>-rachunki inwestycyjne w bankowych biurach maklerskich</t>
  </si>
  <si>
    <t>-środki FRIOR na zakup wierzytelności</t>
  </si>
  <si>
    <t>Zobowiązania wobec sektora niefinansowego i sektora budżetowego razem</t>
  </si>
  <si>
    <t>ZOBOWIĄZANIA WOBEC SEKTORA NIEFINANSOWEGO I SEKTORA BUDŻETOWEGO - LOKATY OSZCZĘDNOŚCIWE (WEDŁUG TERMINÓW WYMAGALNOŚCI)</t>
  </si>
  <si>
    <t>Zobowiązania wobec klientów i sektora budżetowego - lokaty oszczędnościowe razem</t>
  </si>
  <si>
    <t>ZOBOWIĄZANIA WOBEC SEKTORA NIEFINANSOWEGO I SEKTORA BUDŻETOWEGO - LOKATY OSZCZĘDNOŚCIWE (WEDŁUG PIERWOTNYCH TERMINÓW WYMAGALNOŚCI)</t>
  </si>
  <si>
    <t>ZOBOWIĄZANIA WOBEC SEKTORA NIEFINANSOWEGO I SEKTORA BUDŻETOWEGO - POZOSTAŁE (WEDŁUG TERMINÓW WYMAGALNOŚCI)</t>
  </si>
  <si>
    <t xml:space="preserve">Zobowiązania wobec sektora niefinansowego i sektora budżetowego - pozostałe razem </t>
  </si>
  <si>
    <t>ZOBOWIĄZANIA WOBEC SEKTORA NIEFINANSOWEGO I SEKTORA BUDŻETOWEGO - POZOSTAŁE (WEDŁUG  PIERWOTNYCH TERMINÓW WYMAGALNOŚCI)</t>
  </si>
  <si>
    <t>ZOBOWIĄZANIA WOBEC SEKTORA NIEFINANSOWEGO I SEKTORA BUDŻETOWEGO (WEDŁUG STRUKTURY WALUTOWEJ)</t>
  </si>
  <si>
    <t>b3. jednostka/waluta tys/EURO (w 1998 r. ECU)</t>
  </si>
  <si>
    <t>b5. pozostałe waluty (w  tys. zł)</t>
  </si>
  <si>
    <t>Zobowiązania wobec sektora niefinansowego i sektora budżetowego, razem</t>
  </si>
  <si>
    <t>ZOBOWIĄZANIA WOBEC SEKTORA NIEFINANSOWEGO I SEKTORA BUDŻETOWEGO</t>
  </si>
  <si>
    <t>Nota 20</t>
  </si>
  <si>
    <t>ZOBOWIĄZANIA Z TYTUŁU SPRZEDANYCH PAPIERÓW WARTOŚCIOWYCH Z UDZIELONYM PRZYRZECZENIEM ODKUPU</t>
  </si>
  <si>
    <t>a) wobec sektora finansowego</t>
  </si>
  <si>
    <t>b) wobec sektora niefinansowego i sektora budżetowego</t>
  </si>
  <si>
    <t>Zobowiązania z tytułu sprzedanych papierów wartościowych z  udzielonym przyrzeczeniem odkupu razem</t>
  </si>
  <si>
    <t>Nota 21</t>
  </si>
  <si>
    <t>ZOBOWIĄZANIA Z TYTUŁU EMISJI WŁASNYCH PAPIERÓW WARTOŚCIOWYCH</t>
  </si>
  <si>
    <t>1. Obligacji</t>
  </si>
  <si>
    <t>2. Certyfikatów</t>
  </si>
  <si>
    <t>3. Pozostałych (z tytułu)</t>
  </si>
  <si>
    <t>Zobowiązania z tytułu emisji własnych papierów wartościowych razem</t>
  </si>
  <si>
    <t>ZMIANA STANU ZOBOWIĄZAŃ Z TYTUŁU EMISJI WŁASNYCH PAPIERÓW WARTOŚCIOWYCH</t>
  </si>
  <si>
    <t>Stan na koniec okresu</t>
  </si>
  <si>
    <t>Nota 22</t>
  </si>
  <si>
    <t>FUNDUSZE SPECJALNE I INNE PASYWA</t>
  </si>
  <si>
    <t>1. Fundusze specjalne (z tytułu)</t>
  </si>
  <si>
    <t xml:space="preserve"> - fundusz świadczeń socjalnych</t>
  </si>
  <si>
    <t>2. Inne pasywa (z tytułu)</t>
  </si>
  <si>
    <t xml:space="preserve"> - wierzyciele różni</t>
  </si>
  <si>
    <t xml:space="preserve">  - rozrachunki</t>
  </si>
  <si>
    <t>Fundusze specjalne i inne pasywa razem</t>
  </si>
  <si>
    <t>Nota 23</t>
  </si>
  <si>
    <t>KOSZTY I PRZYCHODY ROZLICZANE W CZASIE ORAZ ZASTRZEŻONE</t>
  </si>
  <si>
    <t>a) bierne rozliczenia międzyokresowe kosztów, w tym:</t>
  </si>
  <si>
    <t xml:space="preserve">   - rozliczenie z tytułu operacji instrumentami finansowymi</t>
  </si>
  <si>
    <t>b) przychody przyszłych okresów, w tym:</t>
  </si>
  <si>
    <t>- przychody pobierane z góry</t>
  </si>
  <si>
    <t>-pozostałe dochody przyszłych okresów</t>
  </si>
  <si>
    <t>c) przychody zastrzeżone (z tytułu)</t>
  </si>
  <si>
    <t>-odsetki zastrzeżone</t>
  </si>
  <si>
    <t>-odsetki skapitalizowane na podstawie odrębnych umów</t>
  </si>
  <si>
    <t>- inne przychody do rozliczenia</t>
  </si>
  <si>
    <t>Koszty i przychody rozliczane w czasie oraz zastrzeżone razem</t>
  </si>
  <si>
    <t>Nota 24</t>
  </si>
  <si>
    <t>ZMIANA STANU REZERW NA PODATEK DOCHODOWY</t>
  </si>
  <si>
    <t>Stan rezerw na podatek dochodowy na początek okresu</t>
  </si>
  <si>
    <t>-odsetki naliczone , zaliczone do rachunku wyników</t>
  </si>
  <si>
    <t>-ulga inwestycyjna</t>
  </si>
  <si>
    <t>-otrzymane odsetki w roku bieżącym zaliczone do rachunku wyników roku ubiegłego</t>
  </si>
  <si>
    <t>-ujemne różnice przejściowe</t>
  </si>
  <si>
    <t>Stan rezerw na podatek dochodowy na koniec okresu</t>
  </si>
  <si>
    <t>POZOSTAŁE REZERWY (WG TYTUŁÓW), W TYM:</t>
  </si>
  <si>
    <t xml:space="preserve">   - na pozabilansowe zobowiązania warunkowe</t>
  </si>
  <si>
    <t xml:space="preserve">   - na ryzyko ogólne</t>
  </si>
  <si>
    <t xml:space="preserve">   - na koszty do poniesienia</t>
  </si>
  <si>
    <t>Pozostałe rezerwy razem</t>
  </si>
  <si>
    <t>ZMIANA STANU POZOSTAŁYCH REZERW</t>
  </si>
  <si>
    <t>Stan rezerw na początek okresu</t>
  </si>
  <si>
    <t xml:space="preserve">    - odpis na zobowiązania pozabilansowe</t>
  </si>
  <si>
    <t xml:space="preserve">    - odpis  na koszty do poniesienia</t>
  </si>
  <si>
    <t xml:space="preserve">   - odpis na ryzyko ogólne</t>
  </si>
  <si>
    <t xml:space="preserve">    - umorzenie należności</t>
  </si>
  <si>
    <t xml:space="preserve">  -  na koszty do poniesienia</t>
  </si>
  <si>
    <t>Stan rezerw na koniec okresu razem</t>
  </si>
  <si>
    <t>Nota 25</t>
  </si>
  <si>
    <t>ZMIANA STANU ZOBOWIĄZAŃ PODPORZĄDKOWANYCH</t>
  </si>
  <si>
    <t xml:space="preserve">  - odsetki</t>
  </si>
  <si>
    <t>- odsetki</t>
  </si>
  <si>
    <t>Stan zobowiązań podporządkowanych na koniec okresu</t>
  </si>
  <si>
    <t>Nota 26</t>
  </si>
  <si>
    <t>ZMIANA STANU KAPITAŁU WŁASNEGO AKCJONARIUSZY (UDZIAłOWCÓW) MNIEJSZOŚCIOWYCH</t>
  </si>
  <si>
    <t xml:space="preserve">    -udziału w zysku</t>
  </si>
  <si>
    <t xml:space="preserve">    - zwiększenie udziału jednostki dominującej</t>
  </si>
  <si>
    <t xml:space="preserve">    - podział zysku za 1998 r.</t>
  </si>
  <si>
    <t>Nota 27</t>
  </si>
  <si>
    <t>REZERWA KAPITAŁOWA Z KONSOLIDACJI</t>
  </si>
  <si>
    <t>a) rezerwa kapitałowa z konsolidacji - jednostki zależne</t>
  </si>
  <si>
    <t>b) rezerwa kapitałowa z konsolidacji - jednostki stowarzyszone</t>
  </si>
  <si>
    <t>Rezerwa kapitałowa z konsolidacji razem</t>
  </si>
  <si>
    <t>ZMIANA STANU REZERWY KAPITAŁOWEJ Z KONSOLIDACJI - JEDNOSTKI ZALEŻNE</t>
  </si>
  <si>
    <t>e) odpis rezerwy kapitałowej z konsolidacji na początek okresu</t>
  </si>
  <si>
    <t>f) odpis rezerwy kapitałowej z konsolidacji za okres (z tytułu)</t>
  </si>
  <si>
    <t>g) odpis rezerwy kapitałowej z konsolidacji na koniec okresu</t>
  </si>
  <si>
    <t>ZMIANA STANU REZERWY KAPITAŁOWEJ Z KONSOLIDACJI - JEDNOSTKI STOWARZYSZONE</t>
  </si>
  <si>
    <t>Nota 28</t>
  </si>
  <si>
    <t>Nota 29</t>
  </si>
  <si>
    <t>KAPITAŁ ZAPASOWY</t>
  </si>
  <si>
    <t>a) ze sprzedaży akcji powyżej ich wartości nominalnej</t>
  </si>
  <si>
    <t>b) utworzony ustawowo</t>
  </si>
  <si>
    <t>c) utworzony zgodnie ze statutem  ponad wymaganą ustawowo (minimalną) wartość</t>
  </si>
  <si>
    <t>d) z dopłat akcjonariuszy</t>
  </si>
  <si>
    <t>e) inny</t>
  </si>
  <si>
    <t>Kapitał zapasowy razem</t>
  </si>
  <si>
    <t>Nota 30</t>
  </si>
  <si>
    <t>POZOSTAŁE KAPITAŁY REZERWOWE (WEDŁUG CELU PRZEZNACZENIA), W TYM:</t>
  </si>
  <si>
    <t xml:space="preserve">   - Fundusz ogólnego ryzyka bankowego</t>
  </si>
  <si>
    <t xml:space="preserve">   - Fundusz na działalność maklerską</t>
  </si>
  <si>
    <t xml:space="preserve">   '-Kapitał rezerwowy</t>
  </si>
  <si>
    <t>Pozostałe kapitały rezerwowe razem</t>
  </si>
  <si>
    <t>Nota 31</t>
  </si>
  <si>
    <t>NIEPODZIELONY ZYSK LUB NIEPOKRYTA STRATA Z LAT UBIEGŁYCH</t>
  </si>
  <si>
    <t>a) niepodzielony zysk (wartość dodatnia)</t>
  </si>
  <si>
    <t>b) niepokryta strata (wartość ujemna)</t>
  </si>
  <si>
    <t>Niepodzielony zysk lub niepokryta strata z lat ubiegłych</t>
  </si>
  <si>
    <t>Nota 32</t>
  </si>
  <si>
    <t>WSPÓŁCZYNNIK WYPŁACALNOŚCI</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</si>
</sst>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Red]\-#,##0"/>
    <numFmt numFmtId="166" formatCode="#,##0.00;\-#,##0.00"/>
    <numFmt numFmtId="167" formatCode="#,##0.00;[Red]\-#,##0.00"/>
    <numFmt numFmtId="168" formatCode="0,000"/>
    <numFmt numFmtId="169" formatCode="#,##0;\(#,##0\)"/>
    <numFmt numFmtId="170" formatCode="#,##0.0"/>
    <numFmt numFmtId="171" formatCode="#,##0;\(#,###\)"/>
    <numFmt numFmtId="172" formatCode="#,##0.0000000"/>
  </numFmts>
  <fonts count="34">
    <font>
      <sz val="10"/>
      <name val="Arial CE"/>
      <family val="0"/>
    </font>
    <font>
      <b/>
      <sz val="10"/>
      <name val="Arial CE"/>
      <family val="0"/>
    </font>
    <font>
      <i/>
      <sz val="10"/>
      <name val="Arial CE"/>
      <family val="0"/>
    </font>
    <font>
      <b/>
      <i/>
      <sz val="10"/>
      <name val="Arial CE"/>
      <family val="0"/>
    </font>
    <font>
      <sz val="10"/>
      <name val="MS Sans Serif"/>
      <family val="0"/>
    </font>
    <font>
      <b/>
      <sz val="9"/>
      <name val="Times New Roman CE"/>
      <family val="0"/>
    </font>
    <font>
      <sz val="9"/>
      <name val="Arial CE"/>
      <family val="2"/>
    </font>
    <font>
      <b/>
      <sz val="8"/>
      <name val="Times New Roman CE"/>
      <family val="1"/>
    </font>
    <font>
      <sz val="8"/>
      <name val="Times New Roman CE"/>
      <family val="1"/>
    </font>
    <font>
      <sz val="9"/>
      <color indexed="8"/>
      <name val="Times New Roman CE"/>
      <family val="1"/>
    </font>
    <font>
      <sz val="9"/>
      <name val="Times New Roman CE"/>
      <family val="1"/>
    </font>
    <font>
      <b/>
      <sz val="9"/>
      <color indexed="8"/>
      <name val="Times New Roman CE"/>
      <family val="1"/>
    </font>
    <font>
      <sz val="10"/>
      <name val="Times New Roman CE"/>
      <family val="1"/>
    </font>
    <font>
      <sz val="8"/>
      <name val="Arial CE"/>
      <family val="0"/>
    </font>
    <font>
      <b/>
      <sz val="14"/>
      <name val="Times New Roman CE"/>
      <family val="0"/>
    </font>
    <font>
      <b/>
      <sz val="14"/>
      <color indexed="8"/>
      <name val="Times New Roman CE"/>
      <family val="1"/>
    </font>
    <font>
      <b/>
      <sz val="10"/>
      <color indexed="8"/>
      <name val="Times New Roman CE"/>
      <family val="0"/>
    </font>
    <font>
      <b/>
      <sz val="8"/>
      <color indexed="8"/>
      <name val="Times New Roman CE"/>
      <family val="1"/>
    </font>
    <font>
      <b/>
      <sz val="10"/>
      <name val="Times New Roman CE"/>
      <family val="0"/>
    </font>
    <font>
      <b/>
      <sz val="13"/>
      <color indexed="8"/>
      <name val="Times New Roman CE"/>
      <family val="1"/>
    </font>
    <font>
      <sz val="12"/>
      <name val="Times New Roman CE"/>
      <family val="1"/>
    </font>
    <font>
      <b/>
      <sz val="24"/>
      <color indexed="8"/>
      <name val="Times New Roman CE"/>
      <family val="1"/>
    </font>
    <font>
      <sz val="10"/>
      <color indexed="8"/>
      <name val="Times New Roman CE"/>
      <family val="1"/>
    </font>
    <font>
      <b/>
      <u val="single"/>
      <sz val="14"/>
      <color indexed="8"/>
      <name val="Times New Roman CE"/>
      <family val="1"/>
    </font>
    <font>
      <b/>
      <sz val="20"/>
      <color indexed="8"/>
      <name val="Times New Roman CE"/>
      <family val="0"/>
    </font>
    <font>
      <sz val="8"/>
      <color indexed="8"/>
      <name val="Times New Roman CE"/>
      <family val="1"/>
    </font>
    <font>
      <b/>
      <sz val="11"/>
      <name val="Times New Roman CE"/>
      <family val="0"/>
    </font>
    <font>
      <sz val="9"/>
      <color indexed="10"/>
      <name val="Times New Roman CE"/>
      <family val="1"/>
    </font>
    <font>
      <b/>
      <sz val="9"/>
      <color indexed="10"/>
      <name val="Times New Roman CE"/>
      <family val="1"/>
    </font>
    <font>
      <sz val="14"/>
      <name val="Times New Roman CE"/>
      <family val="1"/>
    </font>
    <font>
      <b/>
      <sz val="12"/>
      <name val="Times New Roman CE"/>
      <family val="1"/>
    </font>
    <font>
      <sz val="7"/>
      <name val="Times New Roman CE"/>
      <family val="1"/>
    </font>
    <font>
      <b/>
      <i/>
      <sz val="8"/>
      <name val="Times New Roman CE"/>
      <family val="1"/>
    </font>
    <font>
      <sz val="11"/>
      <name val="Arial CE"/>
      <family val="2"/>
    </font>
  </fonts>
  <fills count="15">
    <fill>
      <patternFill/>
    </fill>
    <fill>
      <patternFill patternType="gray125"/>
    </fill>
    <fill>
      <patternFill patternType="gray0625">
        <bgColor indexed="9"/>
      </patternFill>
    </fill>
    <fill>
      <patternFill patternType="gray0625"/>
    </fill>
    <fill>
      <patternFill patternType="gray0625">
        <fgColor indexed="9"/>
        <bgColor indexed="9"/>
      </patternFill>
    </fill>
    <fill>
      <patternFill patternType="solid">
        <fgColor indexed="9"/>
        <bgColor indexed="64"/>
      </patternFill>
    </fill>
    <fill>
      <patternFill patternType="solid">
        <fgColor indexed="65"/>
        <bgColor indexed="64"/>
      </patternFill>
    </fill>
    <fill>
      <patternFill patternType="gray0625">
        <fgColor indexed="22"/>
      </patternFill>
    </fill>
    <fill>
      <patternFill patternType="gray0625">
        <fgColor indexed="22"/>
        <bgColor indexed="9"/>
      </patternFill>
    </fill>
    <fill>
      <patternFill patternType="solid">
        <fgColor indexed="9"/>
        <bgColor indexed="64"/>
      </patternFill>
    </fill>
    <fill>
      <patternFill patternType="solid">
        <fgColor indexed="9"/>
        <bgColor indexed="64"/>
      </patternFill>
    </fill>
    <fill>
      <patternFill patternType="gray0625">
        <fgColor indexed="8"/>
      </patternFill>
    </fill>
    <fill>
      <patternFill patternType="solid">
        <fgColor indexed="65"/>
        <bgColor indexed="64"/>
      </patternFill>
    </fill>
    <fill>
      <patternFill patternType="solid">
        <fgColor indexed="9"/>
        <bgColor indexed="64"/>
      </patternFill>
    </fill>
    <fill>
      <patternFill patternType="solid">
        <fgColor indexed="41"/>
        <bgColor indexed="64"/>
      </patternFill>
    </fill>
  </fills>
  <borders count="154">
    <border>
      <left/>
      <right/>
      <top/>
      <bottom/>
      <diagonal/>
    </border>
    <border>
      <left style="thick"/>
      <right style="thin"/>
      <top style="thick"/>
      <bottom style="thin"/>
    </border>
    <border>
      <left style="thin"/>
      <right style="thin"/>
      <top style="thick"/>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color indexed="63"/>
      </top>
      <bottom style="thin"/>
    </border>
    <border>
      <left style="thin"/>
      <right style="thin"/>
      <top>
        <color indexed="63"/>
      </top>
      <bottom style="thin"/>
    </border>
    <border>
      <left style="thin"/>
      <right style="thick"/>
      <top>
        <color indexed="63"/>
      </top>
      <bottom>
        <color indexed="63"/>
      </bottom>
    </border>
    <border>
      <left style="thick"/>
      <right style="thin"/>
      <top style="thin"/>
      <bottom style="thin"/>
    </border>
    <border>
      <left style="thin"/>
      <right style="thin"/>
      <top style="thin"/>
      <bottom style="thin"/>
    </border>
    <border>
      <left>
        <color indexed="63"/>
      </left>
      <right>
        <color indexed="63"/>
      </right>
      <top>
        <color indexed="63"/>
      </top>
      <bottom style="thin"/>
    </border>
    <border>
      <left style="thin"/>
      <right style="thick"/>
      <top>
        <color indexed="63"/>
      </top>
      <bottom style="thin"/>
    </border>
    <border>
      <left style="thin"/>
      <right style="thick"/>
      <top style="thin"/>
      <bottom style="thin"/>
    </border>
    <border>
      <left style="thick"/>
      <right style="thin"/>
      <top style="thin"/>
      <bottom style="thick"/>
    </border>
    <border>
      <left style="thin"/>
      <right style="thin"/>
      <top style="thin"/>
      <bottom style="thick"/>
    </border>
    <border>
      <left>
        <color indexed="63"/>
      </left>
      <right>
        <color indexed="63"/>
      </right>
      <top>
        <color indexed="63"/>
      </top>
      <bottom style="thick"/>
    </border>
    <border>
      <left style="thin"/>
      <right style="thick"/>
      <top style="thin"/>
      <bottom style="thick"/>
    </border>
    <border>
      <left style="thick"/>
      <right style="thin"/>
      <top style="thick"/>
      <bottom style="medium"/>
    </border>
    <border>
      <left style="thin"/>
      <right style="thin"/>
      <top style="thick"/>
      <bottom style="medium"/>
    </border>
    <border>
      <left style="thin"/>
      <right>
        <color indexed="63"/>
      </right>
      <top style="thick"/>
      <bottom style="medium"/>
    </border>
    <border>
      <left style="thin"/>
      <right style="thick"/>
      <top style="thick"/>
      <bottom style="medium"/>
    </border>
    <border>
      <left style="thick"/>
      <right>
        <color indexed="63"/>
      </right>
      <top style="medium"/>
      <bottom style="medium"/>
    </border>
    <border>
      <left>
        <color indexed="63"/>
      </left>
      <right>
        <color indexed="63"/>
      </right>
      <top style="medium"/>
      <bottom style="medium"/>
    </border>
    <border>
      <left>
        <color indexed="63"/>
      </left>
      <right style="thick"/>
      <top style="medium"/>
      <bottom style="medium"/>
    </border>
    <border>
      <left style="thick"/>
      <right style="thin"/>
      <top style="medium"/>
      <bottom style="thin"/>
    </border>
    <border>
      <left style="thin"/>
      <right style="thin"/>
      <top style="medium"/>
      <bottom style="thin"/>
    </border>
    <border>
      <left style="thin"/>
      <right>
        <color indexed="63"/>
      </right>
      <top style="medium"/>
      <bottom style="thin"/>
    </border>
    <border>
      <left style="thin"/>
      <right style="thick"/>
      <top style="medium"/>
      <bottom style="thin"/>
    </border>
    <border>
      <left style="thin"/>
      <right>
        <color indexed="63"/>
      </right>
      <top style="thin"/>
      <bottom style="thin"/>
    </border>
    <border>
      <left style="thick"/>
      <right style="thin"/>
      <top style="thin"/>
      <bottom style="medium"/>
    </border>
    <border>
      <left style="thin"/>
      <right style="thin"/>
      <top style="thin"/>
      <bottom style="medium"/>
    </border>
    <border>
      <left style="thin"/>
      <right>
        <color indexed="63"/>
      </right>
      <top style="thin"/>
      <bottom style="medium"/>
    </border>
    <border>
      <left style="thin"/>
      <right style="thick"/>
      <top style="thin"/>
      <bottom style="medium"/>
    </border>
    <border>
      <left style="thin"/>
      <right>
        <color indexed="63"/>
      </right>
      <top style="thin"/>
      <bottom style="thick"/>
    </border>
    <border>
      <left style="thick"/>
      <right style="thin"/>
      <top style="thick"/>
      <bottom style="thick"/>
    </border>
    <border>
      <left style="thin"/>
      <right style="thin"/>
      <top style="thick"/>
      <bottom style="thick"/>
    </border>
    <border>
      <left style="thin"/>
      <right>
        <color indexed="63"/>
      </right>
      <top style="thick"/>
      <bottom style="thick"/>
    </border>
    <border>
      <left style="thin"/>
      <right style="thick"/>
      <top style="thick"/>
      <bottom style="thick"/>
    </border>
    <border>
      <left style="thin"/>
      <right style="thick"/>
      <top style="thick"/>
      <bottom style="thin"/>
    </border>
    <border>
      <left style="thick"/>
      <right>
        <color indexed="63"/>
      </right>
      <top style="thick"/>
      <bottom style="thin"/>
    </border>
    <border>
      <left style="thick"/>
      <right>
        <color indexed="63"/>
      </right>
      <top style="thin"/>
      <bottom style="thick"/>
    </border>
    <border>
      <left>
        <color indexed="63"/>
      </left>
      <right style="thick"/>
      <top style="thin"/>
      <bottom style="thick"/>
    </border>
    <border>
      <left>
        <color indexed="63"/>
      </left>
      <right>
        <color indexed="63"/>
      </right>
      <top style="thin"/>
      <bottom style="thin"/>
    </border>
    <border>
      <left style="thick"/>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ck"/>
      <top style="thin"/>
      <bottom>
        <color indexed="63"/>
      </bottom>
    </border>
    <border>
      <left>
        <color indexed="63"/>
      </left>
      <right>
        <color indexed="63"/>
      </right>
      <top style="thin"/>
      <bottom style="thick"/>
    </border>
    <border>
      <left>
        <color indexed="63"/>
      </left>
      <right style="thin"/>
      <top style="thick"/>
      <bottom style="thin"/>
    </border>
    <border>
      <left style="thick"/>
      <right>
        <color indexed="63"/>
      </right>
      <top style="thin"/>
      <bottom style="thin"/>
    </border>
    <border>
      <left>
        <color indexed="63"/>
      </left>
      <right style="thin"/>
      <top style="thin"/>
      <bottom style="thin"/>
    </border>
    <border>
      <left>
        <color indexed="63"/>
      </left>
      <right style="thin"/>
      <top style="thin"/>
      <bottom style="thick"/>
    </border>
    <border>
      <left style="thick"/>
      <right>
        <color indexed="63"/>
      </right>
      <top style="thin"/>
      <bottom>
        <color indexed="63"/>
      </bottom>
    </border>
    <border>
      <left>
        <color indexed="63"/>
      </left>
      <right>
        <color indexed="63"/>
      </right>
      <top style="thin"/>
      <bottom>
        <color indexed="63"/>
      </bottom>
    </border>
    <border>
      <left>
        <color indexed="63"/>
      </left>
      <right style="thick"/>
      <top style="thin"/>
      <bottom style="thin"/>
    </border>
    <border>
      <left>
        <color indexed="63"/>
      </left>
      <right style="thin"/>
      <top style="thin"/>
      <bottom>
        <color indexed="63"/>
      </bottom>
    </border>
    <border>
      <left style="thick"/>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color indexed="63"/>
      </right>
      <top style="thick"/>
      <bottom>
        <color indexed="63"/>
      </bottom>
    </border>
    <border>
      <left style="thin"/>
      <right style="thick"/>
      <top style="thick"/>
      <bottom>
        <color indexed="63"/>
      </bottom>
    </border>
    <border>
      <left style="thin"/>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thick"/>
      <top style="medium"/>
      <bottom>
        <color indexed="63"/>
      </bottom>
    </border>
    <border>
      <left style="thick"/>
      <right>
        <color indexed="63"/>
      </right>
      <top>
        <color indexed="63"/>
      </top>
      <bottom style="thin"/>
    </border>
    <border>
      <left>
        <color indexed="63"/>
      </left>
      <right style="thick"/>
      <top style="thin"/>
      <bottom>
        <color indexed="63"/>
      </bottom>
    </border>
    <border>
      <left style="thick"/>
      <right>
        <color indexed="63"/>
      </right>
      <top>
        <color indexed="63"/>
      </top>
      <bottom>
        <color indexed="63"/>
      </bottom>
    </border>
    <border>
      <left style="thick"/>
      <right>
        <color indexed="63"/>
      </right>
      <top style="medium"/>
      <bottom style="thin"/>
    </border>
    <border>
      <left>
        <color indexed="63"/>
      </left>
      <right style="thick"/>
      <top>
        <color indexed="63"/>
      </top>
      <bottom>
        <color indexed="63"/>
      </bottom>
    </border>
    <border>
      <left style="thick"/>
      <right>
        <color indexed="63"/>
      </right>
      <top>
        <color indexed="63"/>
      </top>
      <bottom style="thick"/>
    </border>
    <border>
      <left style="medium"/>
      <right style="thin"/>
      <top>
        <color indexed="63"/>
      </top>
      <bottom>
        <color indexed="63"/>
      </bottom>
    </border>
    <border>
      <left>
        <color indexed="63"/>
      </left>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thick"/>
      <right style="medium"/>
      <top style="thin"/>
      <bottom style="thin"/>
    </border>
    <border>
      <left style="medium"/>
      <right style="thin"/>
      <top style="thin"/>
      <bottom style="thick"/>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style="thin"/>
      <top>
        <color indexed="63"/>
      </top>
      <bottom style="thin"/>
    </border>
    <border>
      <left>
        <color indexed="63"/>
      </left>
      <right style="thick"/>
      <top>
        <color indexed="63"/>
      </top>
      <bottom style="thin"/>
    </border>
    <border>
      <left style="thick"/>
      <right style="thin"/>
      <top>
        <color indexed="63"/>
      </top>
      <bottom style="medium"/>
    </border>
    <border>
      <left>
        <color indexed="63"/>
      </left>
      <right style="thin"/>
      <top>
        <color indexed="63"/>
      </top>
      <bottom style="medium"/>
    </border>
    <border>
      <left>
        <color indexed="63"/>
      </left>
      <right style="thick"/>
      <top>
        <color indexed="63"/>
      </top>
      <bottom style="medium"/>
    </border>
    <border>
      <left style="thick"/>
      <right style="thin"/>
      <top>
        <color indexed="63"/>
      </top>
      <bottom style="thick"/>
    </border>
    <border>
      <left>
        <color indexed="63"/>
      </left>
      <right style="thin"/>
      <top>
        <color indexed="63"/>
      </top>
      <bottom style="thick"/>
    </border>
    <border>
      <left>
        <color indexed="63"/>
      </left>
      <right style="thick"/>
      <top>
        <color indexed="63"/>
      </top>
      <bottom style="thick"/>
    </border>
    <border>
      <left style="thick"/>
      <right style="thin"/>
      <top>
        <color indexed="63"/>
      </top>
      <bottom>
        <color indexed="63"/>
      </bottom>
    </border>
    <border>
      <left>
        <color indexed="63"/>
      </left>
      <right style="thick"/>
      <top style="thin"/>
      <bottom style="medium"/>
    </border>
    <border>
      <left>
        <color indexed="63"/>
      </left>
      <right style="medium"/>
      <top style="medium"/>
      <bottom style="medium"/>
    </border>
    <border>
      <left style="medium"/>
      <right style="medium"/>
      <top style="medium"/>
      <bottom style="thick"/>
    </border>
    <border>
      <left style="thick"/>
      <right>
        <color indexed="63"/>
      </right>
      <top style="thick"/>
      <bottom>
        <color indexed="63"/>
      </bottom>
    </border>
    <border>
      <left>
        <color indexed="63"/>
      </left>
      <right style="thick"/>
      <top style="thick"/>
      <bottom>
        <color indexed="63"/>
      </bottom>
    </border>
    <border>
      <left style="thick"/>
      <right style="medium"/>
      <top style="medium"/>
      <bottom>
        <color indexed="63"/>
      </bottom>
    </border>
    <border>
      <left>
        <color indexed="63"/>
      </left>
      <right style="medium"/>
      <top style="medium"/>
      <bottom>
        <color indexed="63"/>
      </bottom>
    </border>
    <border>
      <left>
        <color indexed="63"/>
      </left>
      <right style="thick"/>
      <top style="medium"/>
      <bottom>
        <color indexed="63"/>
      </bottom>
    </border>
    <border>
      <left style="thick"/>
      <right style="medium"/>
      <top style="thin"/>
      <bottom>
        <color indexed="63"/>
      </bottom>
    </border>
    <border>
      <left>
        <color indexed="63"/>
      </left>
      <right style="medium"/>
      <top style="thin"/>
      <bottom style="thin"/>
    </border>
    <border>
      <left>
        <color indexed="63"/>
      </left>
      <right style="medium"/>
      <top style="thin"/>
      <bottom>
        <color indexed="63"/>
      </bottom>
    </border>
    <border>
      <left style="thick"/>
      <right style="medium"/>
      <top>
        <color indexed="63"/>
      </top>
      <bottom style="medium"/>
    </border>
    <border>
      <left>
        <color indexed="63"/>
      </left>
      <right style="medium"/>
      <top>
        <color indexed="63"/>
      </top>
      <bottom style="medium"/>
    </border>
    <border>
      <left style="thin"/>
      <right style="medium"/>
      <top style="thin"/>
      <bottom style="thin"/>
    </border>
    <border>
      <left style="thick"/>
      <right style="medium"/>
      <top style="thin"/>
      <bottom style="thick"/>
    </border>
    <border>
      <left style="thin"/>
      <right style="medium"/>
      <top style="thin"/>
      <bottom style="thick"/>
    </border>
    <border>
      <left style="thin"/>
      <right style="medium"/>
      <top style="medium"/>
      <bottom style="thin"/>
    </border>
    <border>
      <left style="thin"/>
      <right style="medium"/>
      <top style="thin"/>
      <bottom style="medium"/>
    </border>
    <border>
      <left style="thin"/>
      <right style="medium"/>
      <top style="thin"/>
      <bottom>
        <color indexed="63"/>
      </bottom>
    </border>
    <border>
      <left style="medium"/>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color indexed="63"/>
      </left>
      <right style="medium"/>
      <top>
        <color indexed="63"/>
      </top>
      <bottom>
        <color indexed="63"/>
      </bottom>
    </border>
    <border>
      <left style="thin"/>
      <right style="thin"/>
      <top>
        <color indexed="63"/>
      </top>
      <bottom style="thick"/>
    </border>
    <border>
      <left>
        <color indexed="63"/>
      </left>
      <right style="medium"/>
      <top>
        <color indexed="63"/>
      </top>
      <bottom style="thick"/>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medium"/>
    </border>
    <border>
      <left style="medium"/>
      <right style="thin"/>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color indexed="63"/>
      </top>
      <bottom style="thin"/>
    </border>
    <border>
      <left style="medium"/>
      <right style="medium"/>
      <top style="thin"/>
      <bottom style="thin"/>
    </border>
    <border>
      <left style="medium"/>
      <right>
        <color indexed="63"/>
      </right>
      <top style="thin"/>
      <bottom style="medium"/>
    </border>
    <border>
      <left style="medium"/>
      <right style="medium"/>
      <top style="thin"/>
      <bottom style="thick"/>
    </border>
    <border>
      <left style="medium"/>
      <right style="thin"/>
      <top style="thin"/>
      <bottom style="medium"/>
    </border>
    <border>
      <left style="medium"/>
      <right style="medium"/>
      <top style="thin"/>
      <bottom style="medium"/>
    </border>
    <border>
      <left>
        <color indexed="63"/>
      </left>
      <right style="medium"/>
      <top style="thin"/>
      <bottom style="medium"/>
    </border>
    <border>
      <left style="medium"/>
      <right style="medium"/>
      <top style="thick"/>
      <bottom style="thin"/>
    </border>
    <border>
      <left style="thin"/>
      <right style="thin"/>
      <top style="thick"/>
      <bottom>
        <color indexed="63"/>
      </bottom>
    </border>
    <border>
      <left style="medium"/>
      <right style="thin"/>
      <top style="thick"/>
      <bottom>
        <color indexed="63"/>
      </bottom>
    </border>
    <border>
      <left style="medium"/>
      <right style="medium"/>
      <top style="thick"/>
      <bottom>
        <color indexed="63"/>
      </bottom>
    </border>
    <border>
      <left style="medium"/>
      <right style="medium"/>
      <top style="thin"/>
      <bottom>
        <color indexed="63"/>
      </bottom>
    </border>
    <border>
      <left style="medium"/>
      <right style="thin"/>
      <top>
        <color indexed="63"/>
      </top>
      <bottom style="thick"/>
    </border>
    <border>
      <left style="medium"/>
      <right style="medium"/>
      <top>
        <color indexed="63"/>
      </top>
      <bottom style="thick"/>
    </border>
    <border>
      <left style="medium"/>
      <right>
        <color indexed="63"/>
      </right>
      <top style="medium"/>
      <bottom style="medium"/>
    </border>
    <border>
      <left style="medium"/>
      <right>
        <color indexed="63"/>
      </right>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color indexed="63"/>
      </top>
      <bottom style="medium"/>
    </border>
    <border>
      <left style="thin"/>
      <right style="medium"/>
      <top style="medium"/>
      <bottom style="medium"/>
    </border>
    <border>
      <left style="medium"/>
      <right style="medium"/>
      <top>
        <color indexed="63"/>
      </top>
      <bottom>
        <color indexed="63"/>
      </bottom>
    </border>
    <border>
      <left style="medium"/>
      <right>
        <color indexed="63"/>
      </right>
      <top style="thin"/>
      <bottom>
        <color indexed="63"/>
      </bottom>
    </border>
    <border>
      <left style="medium"/>
      <right>
        <color indexed="63"/>
      </right>
      <top style="medium"/>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1121">
    <xf numFmtId="0" fontId="0" fillId="0" borderId="0" xfId="0" applyAlignment="1">
      <alignment/>
    </xf>
    <xf numFmtId="0" fontId="5" fillId="2" borderId="1" xfId="0" applyFont="1" applyFill="1" applyBorder="1" applyAlignment="1">
      <alignment horizontal="centerContinuous" wrapText="1"/>
    </xf>
    <xf numFmtId="0" fontId="6" fillId="2" borderId="2" xfId="0" applyFont="1" applyFill="1" applyBorder="1" applyAlignment="1">
      <alignment horizontal="centerContinuous"/>
    </xf>
    <xf numFmtId="0" fontId="6" fillId="2" borderId="3" xfId="0" applyFont="1" applyFill="1" applyBorder="1" applyAlignment="1">
      <alignment horizontal="centerContinuous"/>
    </xf>
    <xf numFmtId="0" fontId="6" fillId="3" borderId="4" xfId="0" applyFont="1" applyFill="1" applyBorder="1" applyAlignment="1">
      <alignment horizontal="centerContinuous"/>
    </xf>
    <xf numFmtId="0" fontId="6" fillId="2" borderId="4" xfId="0" applyFont="1" applyFill="1" applyBorder="1" applyAlignment="1">
      <alignment horizontal="centerContinuous"/>
    </xf>
    <xf numFmtId="0" fontId="6" fillId="2" borderId="5" xfId="0" applyFont="1" applyFill="1" applyBorder="1" applyAlignment="1">
      <alignment horizontal="centerContinuous"/>
    </xf>
    <xf numFmtId="0" fontId="6" fillId="0" borderId="0" xfId="0" applyFont="1" applyAlignment="1">
      <alignment/>
    </xf>
    <xf numFmtId="0" fontId="7" fillId="4" borderId="6" xfId="0" applyFont="1" applyFill="1" applyBorder="1" applyAlignment="1">
      <alignment horizontal="center" wrapText="1"/>
    </xf>
    <xf numFmtId="0" fontId="8" fillId="4" borderId="7" xfId="0" applyFont="1" applyFill="1" applyBorder="1" applyAlignment="1">
      <alignment horizontal="center"/>
    </xf>
    <xf numFmtId="0" fontId="8" fillId="0" borderId="0" xfId="0" applyFont="1" applyAlignment="1">
      <alignment horizontal="center"/>
    </xf>
    <xf numFmtId="0" fontId="8" fillId="4" borderId="8" xfId="0" applyFont="1" applyFill="1" applyBorder="1" applyAlignment="1">
      <alignment horizontal="center"/>
    </xf>
    <xf numFmtId="0" fontId="8" fillId="0" borderId="0" xfId="0" applyFont="1" applyFill="1" applyAlignment="1">
      <alignment horizontal="center"/>
    </xf>
    <xf numFmtId="0" fontId="6" fillId="0" borderId="9" xfId="0" applyFont="1" applyBorder="1" applyAlignment="1">
      <alignment horizontal="center" vertical="center" wrapText="1"/>
    </xf>
    <xf numFmtId="0" fontId="9" fillId="5" borderId="10" xfId="0" applyFont="1" applyFill="1" applyBorder="1" applyAlignment="1">
      <alignment horizontal="center" vertical="top" wrapText="1"/>
    </xf>
    <xf numFmtId="0" fontId="10" fillId="5" borderId="10" xfId="0" applyFont="1" applyFill="1" applyBorder="1" applyAlignment="1">
      <alignment horizontal="center" vertical="top" wrapText="1"/>
    </xf>
    <xf numFmtId="0" fontId="10" fillId="0" borderId="11" xfId="0" applyFont="1" applyBorder="1" applyAlignment="1">
      <alignment horizontal="center" vertical="top" wrapText="1"/>
    </xf>
    <xf numFmtId="0" fontId="11" fillId="5" borderId="12" xfId="0" applyFont="1" applyFill="1" applyBorder="1" applyAlignment="1">
      <alignment horizontal="center" vertical="top" wrapText="1"/>
    </xf>
    <xf numFmtId="169" fontId="6" fillId="0" borderId="0" xfId="0" applyNumberFormat="1" applyFont="1" applyBorder="1" applyAlignment="1">
      <alignment/>
    </xf>
    <xf numFmtId="0" fontId="10" fillId="5" borderId="9" xfId="0" applyFont="1" applyFill="1" applyBorder="1" applyAlignment="1">
      <alignment vertical="center" wrapText="1"/>
    </xf>
    <xf numFmtId="169" fontId="10" fillId="0" borderId="10" xfId="0" applyNumberFormat="1" applyFont="1" applyBorder="1" applyAlignment="1">
      <alignment horizontal="right"/>
    </xf>
    <xf numFmtId="41" fontId="10" fillId="0" borderId="10" xfId="0" applyNumberFormat="1" applyFont="1" applyBorder="1" applyAlignment="1">
      <alignment horizontal="right"/>
    </xf>
    <xf numFmtId="169" fontId="10" fillId="0" borderId="11" xfId="0" applyNumberFormat="1" applyFont="1" applyBorder="1" applyAlignment="1">
      <alignment horizontal="right"/>
    </xf>
    <xf numFmtId="169" fontId="10" fillId="0" borderId="13" xfId="0" applyNumberFormat="1" applyFont="1" applyBorder="1" applyAlignment="1">
      <alignment horizontal="right"/>
    </xf>
    <xf numFmtId="3" fontId="12" fillId="0" borderId="0" xfId="0" applyNumberFormat="1" applyFont="1" applyAlignment="1">
      <alignment horizontal="right"/>
    </xf>
    <xf numFmtId="3" fontId="12" fillId="0" borderId="0" xfId="0" applyNumberFormat="1" applyFont="1" applyAlignment="1">
      <alignment/>
    </xf>
    <xf numFmtId="3" fontId="0" fillId="0" borderId="0" xfId="0" applyNumberFormat="1" applyAlignment="1">
      <alignment/>
    </xf>
    <xf numFmtId="41" fontId="10" fillId="0" borderId="13" xfId="0" applyNumberFormat="1" applyFont="1" applyBorder="1" applyAlignment="1">
      <alignment horizontal="right"/>
    </xf>
    <xf numFmtId="0" fontId="10" fillId="5" borderId="14" xfId="0" applyFont="1" applyFill="1" applyBorder="1" applyAlignment="1">
      <alignment vertical="center" wrapText="1"/>
    </xf>
    <xf numFmtId="169" fontId="10" fillId="0" borderId="15" xfId="0" applyNumberFormat="1" applyFont="1" applyBorder="1" applyAlignment="1">
      <alignment horizontal="right"/>
    </xf>
    <xf numFmtId="41" fontId="10" fillId="0" borderId="15" xfId="0" applyNumberFormat="1" applyFont="1" applyBorder="1" applyAlignment="1">
      <alignment horizontal="right"/>
    </xf>
    <xf numFmtId="169" fontId="10" fillId="0" borderId="16" xfId="0" applyNumberFormat="1" applyFont="1" applyBorder="1" applyAlignment="1">
      <alignment horizontal="right"/>
    </xf>
    <xf numFmtId="169" fontId="10" fillId="0" borderId="17" xfId="0" applyNumberFormat="1" applyFont="1" applyBorder="1" applyAlignment="1">
      <alignment horizontal="right"/>
    </xf>
    <xf numFmtId="0" fontId="13" fillId="0" borderId="0" xfId="0" applyFont="1" applyAlignment="1">
      <alignment/>
    </xf>
    <xf numFmtId="4" fontId="0" fillId="0" borderId="0" xfId="0" applyNumberFormat="1" applyAlignment="1">
      <alignment horizontal="right"/>
    </xf>
    <xf numFmtId="0" fontId="0" fillId="0" borderId="0" xfId="0" applyAlignment="1">
      <alignment horizontal="center"/>
    </xf>
    <xf numFmtId="0" fontId="14" fillId="5" borderId="0" xfId="0" applyFont="1" applyFill="1" applyAlignment="1">
      <alignment wrapText="1"/>
    </xf>
    <xf numFmtId="0" fontId="12" fillId="5" borderId="0" xfId="0" applyFont="1" applyFill="1" applyAlignment="1">
      <alignment horizontal="center" wrapText="1"/>
    </xf>
    <xf numFmtId="169" fontId="12" fillId="5" borderId="0" xfId="0" applyNumberFormat="1" applyFont="1" applyFill="1" applyAlignment="1">
      <alignment wrapText="1"/>
    </xf>
    <xf numFmtId="0" fontId="12" fillId="5" borderId="0" xfId="0" applyNumberFormat="1" applyFont="1" applyFill="1" applyAlignment="1">
      <alignment wrapText="1"/>
    </xf>
    <xf numFmtId="0" fontId="12" fillId="0" borderId="0" xfId="0" applyFont="1" applyAlignment="1">
      <alignment wrapText="1"/>
    </xf>
    <xf numFmtId="0" fontId="12" fillId="5" borderId="0" xfId="0" applyFont="1" applyFill="1" applyAlignment="1">
      <alignment wrapText="1"/>
    </xf>
    <xf numFmtId="0" fontId="15" fillId="0" borderId="0" xfId="0" applyFont="1" applyFill="1" applyBorder="1" applyAlignment="1">
      <alignment vertical="center" wrapText="1"/>
    </xf>
    <xf numFmtId="0" fontId="12" fillId="6" borderId="0" xfId="0" applyFont="1" applyFill="1" applyBorder="1" applyAlignment="1">
      <alignment horizontal="center"/>
    </xf>
    <xf numFmtId="169" fontId="12" fillId="6" borderId="0" xfId="0" applyNumberFormat="1" applyFont="1" applyFill="1" applyBorder="1" applyAlignment="1">
      <alignment horizontal="right"/>
    </xf>
    <xf numFmtId="0" fontId="12" fillId="6" borderId="0" xfId="0" applyNumberFormat="1" applyFont="1" applyFill="1" applyBorder="1" applyAlignment="1">
      <alignment horizontal="right"/>
    </xf>
    <xf numFmtId="0" fontId="16" fillId="3" borderId="18" xfId="0" applyFont="1" applyFill="1" applyBorder="1" applyAlignment="1">
      <alignment horizontal="right" vertical="center" wrapText="1"/>
    </xf>
    <xf numFmtId="0" fontId="12" fillId="3" borderId="19" xfId="0" applyFont="1" applyFill="1" applyBorder="1" applyAlignment="1">
      <alignment horizontal="center" vertical="center" wrapText="1"/>
    </xf>
    <xf numFmtId="169" fontId="17" fillId="3" borderId="20" xfId="0" applyNumberFormat="1" applyFont="1" applyFill="1" applyBorder="1" applyAlignment="1">
      <alignment horizontal="center" vertical="center" wrapText="1"/>
    </xf>
    <xf numFmtId="0" fontId="17" fillId="3" borderId="21" xfId="0" applyNumberFormat="1" applyFont="1" applyFill="1" applyBorder="1" applyAlignment="1">
      <alignment horizontal="center" vertical="center" wrapText="1"/>
    </xf>
    <xf numFmtId="0" fontId="16" fillId="7" borderId="22" xfId="0" applyFont="1" applyFill="1" applyBorder="1" applyAlignment="1">
      <alignment vertical="top" wrapText="1"/>
    </xf>
    <xf numFmtId="0" fontId="12" fillId="7" borderId="23" xfId="0" applyFont="1" applyFill="1" applyBorder="1" applyAlignment="1">
      <alignment horizontal="center"/>
    </xf>
    <xf numFmtId="169" fontId="12" fillId="7" borderId="23" xfId="0" applyNumberFormat="1" applyFont="1" applyFill="1" applyBorder="1" applyAlignment="1">
      <alignment horizontal="right"/>
    </xf>
    <xf numFmtId="0" fontId="12" fillId="7" borderId="24" xfId="0" applyNumberFormat="1" applyFont="1" applyFill="1" applyBorder="1" applyAlignment="1">
      <alignment horizontal="right"/>
    </xf>
    <xf numFmtId="0" fontId="10" fillId="7" borderId="25" xfId="0" applyFont="1" applyFill="1" applyBorder="1" applyAlignment="1">
      <alignment vertical="center" wrapText="1"/>
    </xf>
    <xf numFmtId="0" fontId="10" fillId="0" borderId="26" xfId="0" applyFont="1" applyBorder="1" applyAlignment="1">
      <alignment horizontal="center" vertical="top" wrapText="1"/>
    </xf>
    <xf numFmtId="169" fontId="9" fillId="0" borderId="27" xfId="0" applyNumberFormat="1" applyFont="1" applyFill="1" applyBorder="1" applyAlignment="1">
      <alignment vertical="top" wrapText="1"/>
    </xf>
    <xf numFmtId="3" fontId="9" fillId="0" borderId="28" xfId="0" applyNumberFormat="1" applyFont="1" applyFill="1" applyBorder="1" applyAlignment="1">
      <alignment vertical="top" wrapText="1"/>
    </xf>
    <xf numFmtId="0" fontId="10" fillId="7" borderId="9" xfId="0" applyFont="1" applyFill="1" applyBorder="1" applyAlignment="1">
      <alignment vertical="center" wrapText="1"/>
    </xf>
    <xf numFmtId="0" fontId="10" fillId="0" borderId="10" xfId="0" applyFont="1" applyBorder="1" applyAlignment="1">
      <alignment horizontal="center" vertical="top" wrapText="1"/>
    </xf>
    <xf numFmtId="169" fontId="9" fillId="0" borderId="29" xfId="0" applyNumberFormat="1" applyFont="1" applyBorder="1" applyAlignment="1">
      <alignment horizontal="right" wrapText="1"/>
    </xf>
    <xf numFmtId="0" fontId="9" fillId="0" borderId="13" xfId="0" applyNumberFormat="1" applyFont="1" applyBorder="1" applyAlignment="1">
      <alignment horizontal="right" wrapText="1"/>
    </xf>
    <xf numFmtId="169" fontId="9" fillId="0" borderId="29" xfId="0" applyNumberFormat="1" applyFont="1" applyBorder="1" applyAlignment="1">
      <alignment horizontal="right" vertical="top" wrapText="1"/>
    </xf>
    <xf numFmtId="3" fontId="9" fillId="0" borderId="13" xfId="0" applyNumberFormat="1" applyFont="1" applyBorder="1" applyAlignment="1">
      <alignment horizontal="right" vertical="top" wrapText="1"/>
    </xf>
    <xf numFmtId="0" fontId="10" fillId="0" borderId="10" xfId="0" applyFont="1" applyBorder="1" applyAlignment="1">
      <alignment horizontal="center" wrapText="1"/>
    </xf>
    <xf numFmtId="3" fontId="9" fillId="0" borderId="13" xfId="0" applyNumberFormat="1" applyFont="1" applyBorder="1" applyAlignment="1">
      <alignment horizontal="right" wrapText="1"/>
    </xf>
    <xf numFmtId="169" fontId="9" fillId="0" borderId="29" xfId="0" applyNumberFormat="1" applyFont="1" applyFill="1" applyBorder="1" applyAlignment="1">
      <alignment vertical="top" wrapText="1"/>
    </xf>
    <xf numFmtId="3" fontId="9" fillId="0" borderId="13" xfId="0" applyNumberFormat="1" applyFont="1" applyFill="1" applyBorder="1" applyAlignment="1">
      <alignment vertical="top" wrapText="1"/>
    </xf>
    <xf numFmtId="169" fontId="9" fillId="0" borderId="29" xfId="0" applyNumberFormat="1" applyFont="1" applyFill="1" applyBorder="1" applyAlignment="1">
      <alignment wrapText="1"/>
    </xf>
    <xf numFmtId="3" fontId="9" fillId="0" borderId="13" xfId="0" applyNumberFormat="1" applyFont="1" applyFill="1" applyBorder="1" applyAlignment="1">
      <alignment wrapText="1"/>
    </xf>
    <xf numFmtId="0" fontId="5" fillId="7" borderId="30" xfId="0" applyFont="1" applyFill="1" applyBorder="1" applyAlignment="1">
      <alignment vertical="top" wrapText="1"/>
    </xf>
    <xf numFmtId="0" fontId="5" fillId="0" borderId="31" xfId="0" applyFont="1" applyBorder="1" applyAlignment="1">
      <alignment horizontal="center" vertical="top" wrapText="1"/>
    </xf>
    <xf numFmtId="169" fontId="11" fillId="0" borderId="32" xfId="21" applyNumberFormat="1" applyFont="1" applyFill="1" applyBorder="1" applyAlignment="1" applyProtection="1">
      <alignment wrapText="1"/>
      <protection locked="0"/>
    </xf>
    <xf numFmtId="3" fontId="11" fillId="0" borderId="33" xfId="21" applyNumberFormat="1" applyFont="1" applyFill="1" applyBorder="1" applyAlignment="1" applyProtection="1">
      <alignment wrapText="1"/>
      <protection locked="0"/>
    </xf>
    <xf numFmtId="3" fontId="18" fillId="0" borderId="0" xfId="0" applyNumberFormat="1" applyFont="1" applyAlignment="1">
      <alignment wrapText="1"/>
    </xf>
    <xf numFmtId="0" fontId="18" fillId="0" borderId="0" xfId="0" applyFont="1" applyAlignment="1">
      <alignment wrapText="1"/>
    </xf>
    <xf numFmtId="169" fontId="9" fillId="0" borderId="27" xfId="0" applyNumberFormat="1" applyFont="1" applyBorder="1" applyAlignment="1">
      <alignment horizontal="right" vertical="top" wrapText="1"/>
    </xf>
    <xf numFmtId="0" fontId="9" fillId="0" borderId="28" xfId="0" applyNumberFormat="1" applyFont="1" applyBorder="1" applyAlignment="1">
      <alignment horizontal="right" vertical="top" wrapText="1"/>
    </xf>
    <xf numFmtId="41" fontId="9" fillId="0" borderId="29" xfId="0" applyNumberFormat="1" applyFont="1" applyBorder="1" applyAlignment="1">
      <alignment horizontal="right" vertical="top" wrapText="1"/>
    </xf>
    <xf numFmtId="0" fontId="10" fillId="7" borderId="9" xfId="0" applyFont="1" applyFill="1" applyBorder="1" applyAlignment="1">
      <alignment wrapText="1"/>
    </xf>
    <xf numFmtId="41" fontId="9" fillId="0" borderId="29" xfId="0" applyNumberFormat="1" applyFont="1" applyBorder="1" applyAlignment="1">
      <alignment horizontal="right" wrapText="1"/>
    </xf>
    <xf numFmtId="0" fontId="12" fillId="0" borderId="0" xfId="0" applyFont="1" applyAlignment="1">
      <alignment horizontal="center"/>
    </xf>
    <xf numFmtId="0" fontId="5" fillId="7" borderId="14" xfId="0" applyFont="1" applyFill="1" applyBorder="1" applyAlignment="1">
      <alignment vertical="top" wrapText="1"/>
    </xf>
    <xf numFmtId="0" fontId="5" fillId="0" borderId="15" xfId="0" applyFont="1" applyBorder="1" applyAlignment="1">
      <alignment horizontal="center" vertical="top" wrapText="1"/>
    </xf>
    <xf numFmtId="169" fontId="11" fillId="0" borderId="34" xfId="0" applyNumberFormat="1" applyFont="1" applyBorder="1" applyAlignment="1">
      <alignment horizontal="right" wrapText="1"/>
    </xf>
    <xf numFmtId="3" fontId="11" fillId="0" borderId="17" xfId="0" applyNumberFormat="1" applyFont="1" applyBorder="1" applyAlignment="1">
      <alignment horizontal="right" wrapText="1"/>
    </xf>
    <xf numFmtId="0" fontId="10" fillId="0" borderId="0" xfId="0" applyFont="1" applyAlignment="1">
      <alignment vertical="top" wrapText="1"/>
    </xf>
    <xf numFmtId="169" fontId="12" fillId="6" borderId="0" xfId="0" applyNumberFormat="1" applyFont="1" applyFill="1" applyBorder="1" applyAlignment="1">
      <alignment/>
    </xf>
    <xf numFmtId="0" fontId="12" fillId="6" borderId="0" xfId="0" applyFont="1" applyFill="1" applyBorder="1" applyAlignment="1">
      <alignment/>
    </xf>
    <xf numFmtId="0" fontId="5" fillId="7" borderId="35" xfId="0" applyFont="1" applyFill="1" applyBorder="1" applyAlignment="1">
      <alignment wrapText="1"/>
    </xf>
    <xf numFmtId="0" fontId="10" fillId="0" borderId="36" xfId="0" applyFont="1" applyBorder="1" applyAlignment="1">
      <alignment horizontal="center" wrapText="1"/>
    </xf>
    <xf numFmtId="4" fontId="11" fillId="0" borderId="37" xfId="0" applyNumberFormat="1" applyFont="1" applyBorder="1" applyAlignment="1">
      <alignment horizontal="right" wrapText="1"/>
    </xf>
    <xf numFmtId="0" fontId="11" fillId="0" borderId="38" xfId="0" applyNumberFormat="1" applyFont="1" applyBorder="1" applyAlignment="1">
      <alignment horizontal="right" wrapText="1"/>
    </xf>
    <xf numFmtId="0" fontId="16" fillId="7" borderId="1" xfId="0" applyFont="1" applyFill="1" applyBorder="1" applyAlignment="1">
      <alignment vertical="top" wrapText="1"/>
    </xf>
    <xf numFmtId="0" fontId="18" fillId="0" borderId="2" xfId="0" applyFont="1" applyFill="1" applyBorder="1" applyAlignment="1">
      <alignment horizontal="center" vertical="center" wrapText="1"/>
    </xf>
    <xf numFmtId="169" fontId="16" fillId="0" borderId="3" xfId="0" applyNumberFormat="1" applyFont="1" applyFill="1" applyBorder="1" applyAlignment="1">
      <alignment horizontal="right" vertical="top" wrapText="1"/>
    </xf>
    <xf numFmtId="3" fontId="16" fillId="0" borderId="39" xfId="0" applyNumberFormat="1" applyFont="1" applyFill="1" applyBorder="1" applyAlignment="1">
      <alignment horizontal="right" vertical="top" wrapText="1"/>
    </xf>
    <xf numFmtId="0" fontId="16" fillId="7" borderId="9" xfId="0" applyFont="1" applyFill="1" applyBorder="1" applyAlignment="1">
      <alignment vertical="top" wrapText="1"/>
    </xf>
    <xf numFmtId="0" fontId="18" fillId="0" borderId="10" xfId="0" applyFont="1" applyFill="1" applyBorder="1" applyAlignment="1">
      <alignment horizontal="center" vertical="center" wrapText="1"/>
    </xf>
    <xf numFmtId="169" fontId="16" fillId="0" borderId="29" xfId="0" applyNumberFormat="1" applyFont="1" applyFill="1" applyBorder="1" applyAlignment="1">
      <alignment horizontal="right" vertical="top" wrapText="1"/>
    </xf>
    <xf numFmtId="3" fontId="16" fillId="0" borderId="13" xfId="0" applyNumberFormat="1" applyFont="1" applyFill="1" applyBorder="1" applyAlignment="1">
      <alignment horizontal="right" vertical="top" wrapText="1"/>
    </xf>
    <xf numFmtId="0" fontId="16" fillId="7" borderId="14" xfId="0" applyFont="1" applyFill="1" applyBorder="1" applyAlignment="1">
      <alignment vertical="top" wrapText="1"/>
    </xf>
    <xf numFmtId="0" fontId="12" fillId="0" borderId="15" xfId="0" applyFont="1" applyFill="1" applyBorder="1" applyAlignment="1">
      <alignment horizontal="center" vertical="center" wrapText="1"/>
    </xf>
    <xf numFmtId="4" fontId="16" fillId="0" borderId="34" xfId="0" applyNumberFormat="1" applyFont="1" applyFill="1" applyBorder="1" applyAlignment="1">
      <alignment horizontal="right" vertical="top" wrapText="1"/>
    </xf>
    <xf numFmtId="4" fontId="16" fillId="0" borderId="17" xfId="0" applyNumberFormat="1" applyFont="1" applyFill="1" applyBorder="1" applyAlignment="1">
      <alignment horizontal="right" vertical="top" wrapText="1"/>
    </xf>
    <xf numFmtId="0" fontId="16" fillId="7" borderId="40" xfId="0" applyFont="1" applyFill="1" applyBorder="1" applyAlignment="1">
      <alignment vertical="top" wrapText="1"/>
    </xf>
    <xf numFmtId="169" fontId="16" fillId="0" borderId="2" xfId="0" applyNumberFormat="1" applyFont="1" applyFill="1" applyBorder="1" applyAlignment="1">
      <alignment horizontal="right" vertical="top" wrapText="1"/>
    </xf>
    <xf numFmtId="0" fontId="16" fillId="0" borderId="5" xfId="0" applyNumberFormat="1" applyFont="1" applyFill="1" applyBorder="1" applyAlignment="1">
      <alignment horizontal="right" vertical="top" wrapText="1"/>
    </xf>
    <xf numFmtId="0" fontId="16" fillId="7" borderId="41" xfId="0" applyFont="1" applyFill="1" applyBorder="1" applyAlignment="1">
      <alignment vertical="top" wrapText="1"/>
    </xf>
    <xf numFmtId="0" fontId="18" fillId="0" borderId="15" xfId="0" applyFont="1" applyFill="1" applyBorder="1" applyAlignment="1">
      <alignment horizontal="center" vertical="center" wrapText="1"/>
    </xf>
    <xf numFmtId="169" fontId="16" fillId="0" borderId="15" xfId="0" applyNumberFormat="1" applyFont="1" applyFill="1" applyBorder="1" applyAlignment="1">
      <alignment horizontal="right" vertical="top" wrapText="1"/>
    </xf>
    <xf numFmtId="0" fontId="16" fillId="0" borderId="42" xfId="0" applyNumberFormat="1" applyFont="1" applyFill="1" applyBorder="1" applyAlignment="1">
      <alignment horizontal="right" vertical="top" wrapText="1"/>
    </xf>
    <xf numFmtId="0" fontId="10" fillId="5" borderId="0" xfId="0" applyFont="1" applyFill="1" applyAlignment="1">
      <alignment vertical="top" wrapText="1"/>
    </xf>
    <xf numFmtId="0" fontId="12" fillId="5" borderId="0" xfId="0" applyFont="1" applyFill="1" applyBorder="1" applyAlignment="1">
      <alignment horizontal="center"/>
    </xf>
    <xf numFmtId="169" fontId="12" fillId="5" borderId="0" xfId="0" applyNumberFormat="1" applyFont="1" applyFill="1" applyBorder="1" applyAlignment="1">
      <alignment/>
    </xf>
    <xf numFmtId="0" fontId="12" fillId="5" borderId="0" xfId="0" applyFont="1" applyFill="1" applyBorder="1" applyAlignment="1">
      <alignment/>
    </xf>
    <xf numFmtId="0" fontId="14" fillId="5" borderId="16" xfId="0" applyFont="1" applyFill="1" applyBorder="1" applyAlignment="1">
      <alignment vertical="top" wrapText="1"/>
    </xf>
    <xf numFmtId="0" fontId="10" fillId="5" borderId="16" xfId="0" applyFont="1" applyFill="1" applyBorder="1" applyAlignment="1">
      <alignment horizontal="center" vertical="top" wrapText="1"/>
    </xf>
    <xf numFmtId="169" fontId="17" fillId="5" borderId="16" xfId="0" applyNumberFormat="1" applyFont="1" applyFill="1" applyBorder="1" applyAlignment="1">
      <alignment horizontal="right" wrapText="1"/>
    </xf>
    <xf numFmtId="0" fontId="17" fillId="5" borderId="16" xfId="0" applyNumberFormat="1" applyFont="1" applyFill="1" applyBorder="1" applyAlignment="1">
      <alignment horizontal="right" wrapText="1"/>
    </xf>
    <xf numFmtId="0" fontId="12" fillId="0" borderId="0" xfId="0" applyFont="1" applyAlignment="1">
      <alignment horizontal="center" wrapText="1"/>
    </xf>
    <xf numFmtId="169" fontId="9" fillId="0" borderId="2" xfId="0" applyNumberFormat="1" applyFont="1" applyBorder="1" applyAlignment="1">
      <alignment horizontal="right" vertical="top" wrapText="1"/>
    </xf>
    <xf numFmtId="0" fontId="5" fillId="7" borderId="14" xfId="0" applyFont="1" applyFill="1" applyBorder="1" applyAlignment="1">
      <alignment wrapText="1"/>
    </xf>
    <xf numFmtId="169" fontId="11" fillId="0" borderId="34" xfId="0" applyNumberFormat="1" applyFont="1" applyBorder="1" applyAlignment="1">
      <alignment horizontal="right" vertical="top" wrapText="1"/>
    </xf>
    <xf numFmtId="3" fontId="11" fillId="0" borderId="17" xfId="0" applyNumberFormat="1" applyFont="1" applyBorder="1" applyAlignment="1">
      <alignment horizontal="right" vertical="top" wrapText="1"/>
    </xf>
    <xf numFmtId="0" fontId="15" fillId="6" borderId="16" xfId="0" applyFont="1" applyFill="1" applyBorder="1" applyAlignment="1">
      <alignment horizontal="centerContinuous" vertical="center" wrapText="1"/>
    </xf>
    <xf numFmtId="0" fontId="12" fillId="6" borderId="0" xfId="0" applyFont="1" applyFill="1" applyBorder="1" applyAlignment="1">
      <alignment horizontal="centerContinuous"/>
    </xf>
    <xf numFmtId="169" fontId="12" fillId="6" borderId="0" xfId="0" applyNumberFormat="1" applyFont="1" applyFill="1" applyBorder="1" applyAlignment="1">
      <alignment horizontal="centerContinuous"/>
    </xf>
    <xf numFmtId="0" fontId="16" fillId="3" borderId="1" xfId="0" applyFont="1" applyFill="1" applyBorder="1" applyAlignment="1">
      <alignment horizontal="right" vertical="center" wrapText="1"/>
    </xf>
    <xf numFmtId="0" fontId="12" fillId="3" borderId="2" xfId="0" applyFont="1" applyFill="1" applyBorder="1" applyAlignment="1">
      <alignment horizontal="center" vertical="center" wrapText="1"/>
    </xf>
    <xf numFmtId="169" fontId="17" fillId="3" borderId="3" xfId="0" applyNumberFormat="1" applyFont="1" applyFill="1" applyBorder="1" applyAlignment="1">
      <alignment horizontal="center" wrapText="1"/>
    </xf>
    <xf numFmtId="0" fontId="17" fillId="3" borderId="39" xfId="0" applyNumberFormat="1" applyFont="1" applyFill="1" applyBorder="1" applyAlignment="1">
      <alignment horizontal="center" wrapText="1"/>
    </xf>
    <xf numFmtId="0" fontId="10" fillId="8" borderId="9" xfId="0" applyFont="1" applyFill="1" applyBorder="1" applyAlignment="1">
      <alignment vertical="center" wrapText="1"/>
    </xf>
    <xf numFmtId="0" fontId="10" fillId="0" borderId="10" xfId="0" applyFont="1" applyBorder="1" applyAlignment="1">
      <alignment horizontal="center" vertical="top" wrapText="1"/>
    </xf>
    <xf numFmtId="169" fontId="9" fillId="0" borderId="13" xfId="0" applyNumberFormat="1" applyFont="1" applyFill="1" applyBorder="1" applyAlignment="1">
      <alignment vertical="top" wrapText="1"/>
    </xf>
    <xf numFmtId="0" fontId="5" fillId="8" borderId="9" xfId="0" applyFont="1" applyFill="1" applyBorder="1" applyAlignment="1">
      <alignment vertical="center" wrapText="1"/>
    </xf>
    <xf numFmtId="0" fontId="5" fillId="0" borderId="10" xfId="0" applyFont="1" applyBorder="1" applyAlignment="1">
      <alignment horizontal="center" vertical="top" wrapText="1"/>
    </xf>
    <xf numFmtId="169" fontId="11" fillId="0" borderId="29" xfId="0" applyNumberFormat="1" applyFont="1" applyFill="1" applyBorder="1" applyAlignment="1">
      <alignment vertical="top" wrapText="1"/>
    </xf>
    <xf numFmtId="3" fontId="11" fillId="0" borderId="13" xfId="0" applyNumberFormat="1" applyFont="1" applyFill="1" applyBorder="1" applyAlignment="1">
      <alignment vertical="top" wrapText="1"/>
    </xf>
    <xf numFmtId="169" fontId="11" fillId="0" borderId="29" xfId="0" applyNumberFormat="1" applyFont="1" applyFill="1" applyBorder="1" applyAlignment="1">
      <alignment vertical="top" wrapText="1"/>
    </xf>
    <xf numFmtId="3" fontId="11" fillId="0" borderId="13" xfId="0" applyNumberFormat="1" applyFont="1" applyFill="1" applyBorder="1" applyAlignment="1">
      <alignment vertical="top" wrapText="1"/>
    </xf>
    <xf numFmtId="169" fontId="10" fillId="0" borderId="29" xfId="21" applyNumberFormat="1" applyFont="1" applyFill="1" applyBorder="1" applyAlignment="1" applyProtection="1">
      <alignment wrapText="1"/>
      <protection locked="0"/>
    </xf>
    <xf numFmtId="3" fontId="10" fillId="0" borderId="13" xfId="21" applyNumberFormat="1" applyFont="1" applyFill="1" applyBorder="1" applyAlignment="1" applyProtection="1">
      <alignment wrapText="1"/>
      <protection locked="0"/>
    </xf>
    <xf numFmtId="169" fontId="5" fillId="0" borderId="29" xfId="21" applyNumberFormat="1" applyFont="1" applyFill="1" applyBorder="1" applyAlignment="1" applyProtection="1">
      <alignment wrapText="1"/>
      <protection locked="0"/>
    </xf>
    <xf numFmtId="3" fontId="5" fillId="0" borderId="13" xfId="21" applyNumberFormat="1" applyFont="1" applyFill="1" applyBorder="1" applyAlignment="1" applyProtection="1">
      <alignment wrapText="1"/>
      <protection locked="0"/>
    </xf>
    <xf numFmtId="169" fontId="9" fillId="0" borderId="13" xfId="0" applyNumberFormat="1" applyFont="1" applyFill="1" applyBorder="1" applyAlignment="1">
      <alignment wrapText="1"/>
    </xf>
    <xf numFmtId="169" fontId="10" fillId="0" borderId="13" xfId="21" applyNumberFormat="1" applyFont="1" applyFill="1" applyBorder="1" applyAlignment="1" applyProtection="1">
      <alignment wrapText="1"/>
      <protection locked="0"/>
    </xf>
    <xf numFmtId="169" fontId="5" fillId="0" borderId="13" xfId="21" applyNumberFormat="1" applyFont="1" applyFill="1" applyBorder="1" applyAlignment="1" applyProtection="1">
      <alignment wrapText="1"/>
      <protection locked="0"/>
    </xf>
    <xf numFmtId="0" fontId="10" fillId="0" borderId="43" xfId="0" applyFont="1" applyBorder="1" applyAlignment="1">
      <alignment horizontal="center"/>
    </xf>
    <xf numFmtId="169" fontId="10" fillId="0" borderId="10" xfId="21" applyNumberFormat="1" applyFont="1" applyFill="1" applyBorder="1" applyAlignment="1" applyProtection="1">
      <alignment wrapText="1"/>
      <protection locked="0"/>
    </xf>
    <xf numFmtId="0" fontId="5" fillId="0" borderId="10" xfId="0" applyFont="1" applyBorder="1" applyAlignment="1">
      <alignment horizontal="center" vertical="top" wrapText="1"/>
    </xf>
    <xf numFmtId="169" fontId="10" fillId="0" borderId="29" xfId="21" applyNumberFormat="1" applyFont="1" applyFill="1" applyBorder="1" applyAlignment="1" applyProtection="1">
      <alignment horizontal="right" wrapText="1"/>
      <protection locked="0"/>
    </xf>
    <xf numFmtId="3" fontId="10" fillId="0" borderId="13" xfId="21" applyNumberFormat="1" applyFont="1" applyFill="1" applyBorder="1" applyAlignment="1" applyProtection="1">
      <alignment horizontal="right" wrapText="1"/>
      <protection locked="0"/>
    </xf>
    <xf numFmtId="169" fontId="5" fillId="0" borderId="29" xfId="21" applyNumberFormat="1" applyFont="1" applyFill="1" applyBorder="1" applyAlignment="1" applyProtection="1">
      <alignment horizontal="right" wrapText="1"/>
      <protection locked="0"/>
    </xf>
    <xf numFmtId="3" fontId="5" fillId="0" borderId="13" xfId="21" applyNumberFormat="1" applyFont="1" applyFill="1" applyBorder="1" applyAlignment="1" applyProtection="1">
      <alignment horizontal="right" wrapText="1"/>
      <protection locked="0"/>
    </xf>
    <xf numFmtId="0" fontId="10" fillId="0" borderId="0" xfId="0" applyFont="1" applyAlignment="1">
      <alignment horizontal="center"/>
    </xf>
    <xf numFmtId="169" fontId="10" fillId="0" borderId="10" xfId="21" applyNumberFormat="1" applyFont="1" applyFill="1" applyBorder="1" applyAlignment="1" applyProtection="1">
      <alignment horizontal="right" wrapText="1"/>
      <protection locked="0"/>
    </xf>
    <xf numFmtId="0" fontId="10" fillId="8" borderId="44" xfId="0" applyFont="1" applyFill="1" applyBorder="1" applyAlignment="1">
      <alignment vertical="center" wrapText="1"/>
    </xf>
    <xf numFmtId="0" fontId="10" fillId="0" borderId="45" xfId="0" applyFont="1" applyBorder="1" applyAlignment="1">
      <alignment horizontal="center" vertical="top" wrapText="1"/>
    </xf>
    <xf numFmtId="169" fontId="10" fillId="0" borderId="46" xfId="21" applyNumberFormat="1" applyFont="1" applyFill="1" applyBorder="1" applyAlignment="1" applyProtection="1">
      <alignment horizontal="right" wrapText="1"/>
      <protection locked="0"/>
    </xf>
    <xf numFmtId="3" fontId="10" fillId="0" borderId="47" xfId="21" applyNumberFormat="1" applyFont="1" applyFill="1" applyBorder="1" applyAlignment="1" applyProtection="1">
      <alignment horizontal="right" wrapText="1"/>
      <protection locked="0"/>
    </xf>
    <xf numFmtId="169" fontId="10" fillId="0" borderId="46" xfId="21" applyNumberFormat="1" applyFont="1" applyFill="1" applyBorder="1" applyAlignment="1" applyProtection="1">
      <alignment wrapText="1"/>
      <protection locked="0"/>
    </xf>
    <xf numFmtId="169" fontId="10" fillId="0" borderId="47" xfId="21" applyNumberFormat="1" applyFont="1" applyFill="1" applyBorder="1" applyAlignment="1" applyProtection="1">
      <alignment wrapText="1"/>
      <protection locked="0"/>
    </xf>
    <xf numFmtId="0" fontId="5" fillId="8" borderId="14" xfId="0" applyFont="1" applyFill="1" applyBorder="1" applyAlignment="1">
      <alignment vertical="center" wrapText="1"/>
    </xf>
    <xf numFmtId="169" fontId="5" fillId="0" borderId="34" xfId="21" applyNumberFormat="1" applyFont="1" applyFill="1" applyBorder="1" applyAlignment="1" applyProtection="1">
      <alignment wrapText="1"/>
      <protection locked="0"/>
    </xf>
    <xf numFmtId="3" fontId="5" fillId="0" borderId="17" xfId="21" applyNumberFormat="1" applyFont="1" applyFill="1" applyBorder="1" applyAlignment="1" applyProtection="1">
      <alignment wrapText="1"/>
      <protection locked="0"/>
    </xf>
    <xf numFmtId="0" fontId="5" fillId="7" borderId="1" xfId="0" applyFont="1" applyFill="1" applyBorder="1" applyAlignment="1">
      <alignment vertical="top" wrapText="1"/>
    </xf>
    <xf numFmtId="0" fontId="5" fillId="0" borderId="2" xfId="0" applyFont="1" applyBorder="1" applyAlignment="1">
      <alignment horizontal="center" vertical="top" wrapText="1"/>
    </xf>
    <xf numFmtId="169" fontId="11" fillId="0" borderId="3" xfId="0" applyNumberFormat="1" applyFont="1" applyBorder="1" applyAlignment="1">
      <alignment horizontal="right" vertical="top" wrapText="1"/>
    </xf>
    <xf numFmtId="3" fontId="11" fillId="0" borderId="39" xfId="0" applyNumberFormat="1" applyFont="1" applyBorder="1" applyAlignment="1">
      <alignment horizontal="right" vertical="top" wrapText="1"/>
    </xf>
    <xf numFmtId="0" fontId="5" fillId="7" borderId="9" xfId="0" applyFont="1" applyFill="1" applyBorder="1" applyAlignment="1">
      <alignment vertical="top" wrapText="1"/>
    </xf>
    <xf numFmtId="169" fontId="11" fillId="0" borderId="29" xfId="0" applyNumberFormat="1" applyFont="1" applyBorder="1" applyAlignment="1">
      <alignment horizontal="right" vertical="top" wrapText="1"/>
    </xf>
    <xf numFmtId="3" fontId="11" fillId="0" borderId="13" xfId="0" applyNumberFormat="1" applyFont="1" applyBorder="1" applyAlignment="1">
      <alignment horizontal="right" vertical="top" wrapText="1"/>
    </xf>
    <xf numFmtId="0" fontId="10" fillId="0" borderId="15" xfId="0" applyFont="1" applyBorder="1" applyAlignment="1">
      <alignment horizontal="center" vertical="top" wrapText="1"/>
    </xf>
    <xf numFmtId="4" fontId="11" fillId="0" borderId="34" xfId="0" applyNumberFormat="1" applyFont="1" applyBorder="1" applyAlignment="1">
      <alignment horizontal="right" vertical="top" wrapText="1"/>
    </xf>
    <xf numFmtId="4" fontId="11" fillId="0" borderId="17" xfId="0" applyNumberFormat="1" applyFont="1" applyBorder="1" applyAlignment="1">
      <alignment horizontal="right" vertical="top" wrapText="1"/>
    </xf>
    <xf numFmtId="169" fontId="11" fillId="0" borderId="4" xfId="0" applyNumberFormat="1" applyFont="1" applyBorder="1" applyAlignment="1">
      <alignment horizontal="right" vertical="top" wrapText="1"/>
    </xf>
    <xf numFmtId="0" fontId="11" fillId="0" borderId="5" xfId="0" applyNumberFormat="1" applyFont="1" applyBorder="1" applyAlignment="1">
      <alignment horizontal="right" vertical="top" wrapText="1"/>
    </xf>
    <xf numFmtId="169" fontId="11" fillId="0" borderId="48" xfId="0" applyNumberFormat="1" applyFont="1" applyBorder="1" applyAlignment="1">
      <alignment horizontal="right" vertical="top" wrapText="1"/>
    </xf>
    <xf numFmtId="0" fontId="11" fillId="0" borderId="42" xfId="0" applyNumberFormat="1" applyFont="1" applyBorder="1" applyAlignment="1">
      <alignment horizontal="right" vertical="top" wrapText="1"/>
    </xf>
    <xf numFmtId="0" fontId="19" fillId="5" borderId="16" xfId="0" applyFont="1" applyFill="1" applyBorder="1" applyAlignment="1">
      <alignment horizontal="centerContinuous" wrapText="1"/>
    </xf>
    <xf numFmtId="0" fontId="20" fillId="5" borderId="0" xfId="0" applyFont="1" applyFill="1" applyAlignment="1">
      <alignment horizontal="centerContinuous" vertical="center" wrapText="1"/>
    </xf>
    <xf numFmtId="169" fontId="21" fillId="5" borderId="0" xfId="0" applyNumberFormat="1" applyFont="1" applyFill="1" applyBorder="1" applyAlignment="1">
      <alignment horizontal="centerContinuous" vertical="top" wrapText="1"/>
    </xf>
    <xf numFmtId="0" fontId="21" fillId="5" borderId="16" xfId="0" applyNumberFormat="1" applyFont="1" applyFill="1" applyBorder="1" applyAlignment="1">
      <alignment horizontal="centerContinuous" vertical="top" wrapText="1"/>
    </xf>
    <xf numFmtId="0" fontId="16" fillId="3" borderId="40" xfId="0" applyFont="1" applyFill="1" applyBorder="1" applyAlignment="1">
      <alignment horizontal="right" vertical="center" wrapText="1"/>
    </xf>
    <xf numFmtId="0" fontId="16" fillId="3" borderId="49" xfId="0" applyFont="1" applyFill="1" applyBorder="1" applyAlignment="1">
      <alignment horizontal="center" vertical="center" wrapText="1"/>
    </xf>
    <xf numFmtId="169" fontId="17" fillId="3" borderId="4" xfId="0" applyNumberFormat="1" applyFont="1" applyFill="1" applyBorder="1" applyAlignment="1">
      <alignment horizontal="center" wrapText="1"/>
    </xf>
    <xf numFmtId="0" fontId="5" fillId="7" borderId="50" xfId="0" applyFont="1" applyFill="1" applyBorder="1" applyAlignment="1">
      <alignment vertical="top" wrapText="1"/>
    </xf>
    <xf numFmtId="0" fontId="5" fillId="7" borderId="51" xfId="0" applyFont="1" applyFill="1" applyBorder="1" applyAlignment="1">
      <alignment horizontal="center" vertical="top" wrapText="1"/>
    </xf>
    <xf numFmtId="169" fontId="5" fillId="0" borderId="43" xfId="21" applyNumberFormat="1" applyFont="1" applyFill="1" applyBorder="1">
      <alignment/>
      <protection/>
    </xf>
    <xf numFmtId="3" fontId="5" fillId="0" borderId="13" xfId="21" applyNumberFormat="1" applyFont="1" applyFill="1" applyBorder="1">
      <alignment/>
      <protection/>
    </xf>
    <xf numFmtId="0" fontId="18" fillId="6" borderId="0" xfId="0" applyFont="1" applyFill="1" applyAlignment="1">
      <alignment wrapText="1"/>
    </xf>
    <xf numFmtId="0" fontId="10" fillId="7" borderId="50" xfId="0" applyFont="1" applyFill="1" applyBorder="1" applyAlignment="1">
      <alignment vertical="top" wrapText="1"/>
    </xf>
    <xf numFmtId="0" fontId="10" fillId="7" borderId="51" xfId="0" applyFont="1" applyFill="1" applyBorder="1" applyAlignment="1">
      <alignment horizontal="center" vertical="top" wrapText="1"/>
    </xf>
    <xf numFmtId="169" fontId="10" fillId="0" borderId="43" xfId="21" applyNumberFormat="1" applyFont="1" applyFill="1" applyBorder="1" applyAlignment="1" applyProtection="1">
      <alignment horizontal="right" wrapText="1"/>
      <protection locked="0"/>
    </xf>
    <xf numFmtId="0" fontId="12" fillId="6" borderId="0" xfId="0" applyFont="1" applyFill="1" applyAlignment="1">
      <alignment wrapText="1"/>
    </xf>
    <xf numFmtId="169" fontId="5" fillId="0" borderId="43" xfId="21" applyNumberFormat="1" applyFont="1" applyFill="1" applyBorder="1">
      <alignment/>
      <protection/>
    </xf>
    <xf numFmtId="3" fontId="5" fillId="0" borderId="13" xfId="21" applyNumberFormat="1" applyFont="1" applyFill="1" applyBorder="1">
      <alignment/>
      <protection/>
    </xf>
    <xf numFmtId="0" fontId="10" fillId="7" borderId="50" xfId="0" applyFont="1" applyFill="1" applyBorder="1" applyAlignment="1">
      <alignment wrapText="1"/>
    </xf>
    <xf numFmtId="169" fontId="5" fillId="0" borderId="43" xfId="21" applyNumberFormat="1" applyFont="1" applyFill="1" applyBorder="1" applyAlignment="1">
      <alignment horizontal="right"/>
      <protection/>
    </xf>
    <xf numFmtId="3" fontId="5" fillId="0" borderId="13" xfId="21" applyNumberFormat="1" applyFont="1" applyFill="1" applyBorder="1" applyAlignment="1">
      <alignment horizontal="right"/>
      <protection/>
    </xf>
    <xf numFmtId="169" fontId="5" fillId="0" borderId="43" xfId="21" applyNumberFormat="1" applyFont="1" applyFill="1" applyBorder="1" applyAlignment="1" applyProtection="1">
      <alignment horizontal="right" wrapText="1"/>
      <protection locked="0"/>
    </xf>
    <xf numFmtId="3" fontId="5" fillId="0" borderId="13" xfId="21" applyNumberFormat="1" applyFont="1" applyFill="1" applyBorder="1" applyAlignment="1" applyProtection="1">
      <alignment horizontal="right" wrapText="1"/>
      <protection locked="0"/>
    </xf>
    <xf numFmtId="169" fontId="10" fillId="0" borderId="43" xfId="21" applyNumberFormat="1" applyFont="1" applyFill="1" applyBorder="1" applyAlignment="1">
      <alignment horizontal="right"/>
      <protection/>
    </xf>
    <xf numFmtId="0" fontId="10" fillId="0" borderId="13" xfId="21" applyFont="1" applyFill="1" applyBorder="1" applyAlignment="1">
      <alignment horizontal="right"/>
      <protection/>
    </xf>
    <xf numFmtId="169" fontId="5" fillId="0" borderId="43" xfId="21" applyNumberFormat="1" applyFont="1" applyFill="1" applyBorder="1" applyAlignment="1">
      <alignment horizontal="right"/>
      <protection/>
    </xf>
    <xf numFmtId="3" fontId="5" fillId="0" borderId="13" xfId="21" applyNumberFormat="1" applyFont="1" applyFill="1" applyBorder="1" applyAlignment="1">
      <alignment horizontal="right"/>
      <protection/>
    </xf>
    <xf numFmtId="3" fontId="10" fillId="0" borderId="13" xfId="21" applyNumberFormat="1" applyFont="1" applyFill="1" applyBorder="1" applyAlignment="1">
      <alignment horizontal="right"/>
      <protection/>
    </xf>
    <xf numFmtId="169" fontId="10" fillId="0" borderId="43" xfId="21" applyNumberFormat="1" applyFont="1" applyFill="1" applyBorder="1">
      <alignment/>
      <protection/>
    </xf>
    <xf numFmtId="3" fontId="10" fillId="0" borderId="13" xfId="21" applyNumberFormat="1" applyFont="1" applyFill="1" applyBorder="1">
      <alignment/>
      <protection/>
    </xf>
    <xf numFmtId="169" fontId="10" fillId="0" borderId="43" xfId="21" applyNumberFormat="1" applyFont="1" applyFill="1" applyBorder="1">
      <alignment/>
      <protection/>
    </xf>
    <xf numFmtId="3" fontId="10" fillId="0" borderId="13" xfId="21" applyNumberFormat="1" applyFont="1" applyFill="1" applyBorder="1">
      <alignment/>
      <protection/>
    </xf>
    <xf numFmtId="169" fontId="10" fillId="0" borderId="43" xfId="21" applyNumberFormat="1" applyFont="1" applyFill="1" applyBorder="1" applyAlignment="1" applyProtection="1">
      <alignment horizontal="right" wrapText="1"/>
      <protection locked="0"/>
    </xf>
    <xf numFmtId="171" fontId="10" fillId="0" borderId="13" xfId="21" applyNumberFormat="1" applyFont="1" applyFill="1" applyBorder="1" applyAlignment="1" applyProtection="1">
      <alignment horizontal="right" wrapText="1"/>
      <protection locked="0"/>
    </xf>
    <xf numFmtId="171" fontId="10" fillId="0" borderId="13" xfId="21" applyNumberFormat="1" applyFont="1" applyFill="1" applyBorder="1" applyAlignment="1" applyProtection="1">
      <alignment horizontal="right" wrapText="1"/>
      <protection locked="0"/>
    </xf>
    <xf numFmtId="169" fontId="5" fillId="0" borderId="43" xfId="0" applyNumberFormat="1" applyFont="1" applyBorder="1" applyAlignment="1">
      <alignment horizontal="right" wrapText="1"/>
    </xf>
    <xf numFmtId="3" fontId="5" fillId="0" borderId="13" xfId="0" applyNumberFormat="1" applyFont="1" applyBorder="1" applyAlignment="1">
      <alignment horizontal="right" wrapText="1"/>
    </xf>
    <xf numFmtId="169" fontId="9" fillId="0" borderId="43" xfId="0" applyNumberFormat="1" applyFont="1" applyBorder="1" applyAlignment="1">
      <alignment horizontal="right" vertical="top" wrapText="1"/>
    </xf>
    <xf numFmtId="169" fontId="10" fillId="0" borderId="43" xfId="21" applyNumberFormat="1" applyFont="1" applyFill="1" applyBorder="1" applyAlignment="1" applyProtection="1">
      <alignment wrapText="1"/>
      <protection locked="0"/>
    </xf>
    <xf numFmtId="169" fontId="10" fillId="0" borderId="43" xfId="21" applyNumberFormat="1" applyFont="1" applyFill="1" applyBorder="1" applyAlignment="1" applyProtection="1">
      <alignment wrapText="1"/>
      <protection locked="0"/>
    </xf>
    <xf numFmtId="171" fontId="10" fillId="0" borderId="13" xfId="21" applyNumberFormat="1" applyFont="1" applyFill="1" applyBorder="1" applyAlignment="1" applyProtection="1">
      <alignment wrapText="1"/>
      <protection locked="0"/>
    </xf>
    <xf numFmtId="171" fontId="10" fillId="0" borderId="13" xfId="21" applyNumberFormat="1" applyFont="1" applyFill="1" applyBorder="1" applyAlignment="1" applyProtection="1">
      <alignment wrapText="1"/>
      <protection locked="0"/>
    </xf>
    <xf numFmtId="0" fontId="5" fillId="7" borderId="50" xfId="0" applyFont="1" applyFill="1" applyBorder="1" applyAlignment="1">
      <alignment wrapText="1"/>
    </xf>
    <xf numFmtId="0" fontId="5" fillId="7" borderId="51" xfId="0" applyFont="1" applyFill="1" applyBorder="1" applyAlignment="1">
      <alignment horizontal="center" wrapText="1"/>
    </xf>
    <xf numFmtId="169" fontId="11" fillId="0" borderId="43" xfId="0" applyNumberFormat="1" applyFont="1" applyBorder="1" applyAlignment="1">
      <alignment wrapText="1"/>
    </xf>
    <xf numFmtId="3" fontId="11" fillId="0" borderId="13" xfId="0" applyNumberFormat="1" applyFont="1" applyBorder="1" applyAlignment="1">
      <alignment wrapText="1"/>
    </xf>
    <xf numFmtId="0" fontId="10" fillId="7" borderId="50" xfId="0" applyFont="1" applyFill="1" applyBorder="1" applyAlignment="1" quotePrefix="1">
      <alignment vertical="top" wrapText="1"/>
    </xf>
    <xf numFmtId="169" fontId="11" fillId="6" borderId="43" xfId="0" applyNumberFormat="1" applyFont="1" applyFill="1" applyBorder="1" applyAlignment="1">
      <alignment horizontal="right" vertical="top" wrapText="1"/>
    </xf>
    <xf numFmtId="3" fontId="11" fillId="6" borderId="13" xfId="0" applyNumberFormat="1" applyFont="1" applyFill="1" applyBorder="1" applyAlignment="1">
      <alignment horizontal="right" vertical="top" wrapText="1"/>
    </xf>
    <xf numFmtId="169" fontId="9" fillId="6" borderId="43" xfId="0" applyNumberFormat="1" applyFont="1" applyFill="1" applyBorder="1" applyAlignment="1">
      <alignment horizontal="right" vertical="top" wrapText="1"/>
    </xf>
    <xf numFmtId="3" fontId="9" fillId="6" borderId="13" xfId="0" applyNumberFormat="1" applyFont="1" applyFill="1" applyBorder="1" applyAlignment="1">
      <alignment horizontal="right" vertical="top" wrapText="1"/>
    </xf>
    <xf numFmtId="0" fontId="5" fillId="7" borderId="41" xfId="0" applyFont="1" applyFill="1" applyBorder="1" applyAlignment="1">
      <alignment vertical="top" wrapText="1"/>
    </xf>
    <xf numFmtId="0" fontId="5" fillId="7" borderId="52" xfId="0" applyFont="1" applyFill="1" applyBorder="1" applyAlignment="1">
      <alignment horizontal="center" vertical="top" wrapText="1"/>
    </xf>
    <xf numFmtId="169" fontId="11" fillId="6" borderId="48" xfId="0" applyNumberFormat="1" applyFont="1" applyFill="1" applyBorder="1" applyAlignment="1">
      <alignment horizontal="right" vertical="top" wrapText="1"/>
    </xf>
    <xf numFmtId="3" fontId="11" fillId="6" borderId="17" xfId="0" applyNumberFormat="1" applyFont="1" applyFill="1" applyBorder="1" applyAlignment="1">
      <alignment horizontal="right" vertical="top" wrapText="1"/>
    </xf>
    <xf numFmtId="3" fontId="18" fillId="6" borderId="0" xfId="0" applyNumberFormat="1" applyFont="1" applyFill="1" applyAlignment="1">
      <alignment wrapText="1"/>
    </xf>
    <xf numFmtId="0" fontId="5" fillId="6" borderId="0" xfId="0" applyFont="1" applyFill="1" applyBorder="1" applyAlignment="1">
      <alignment vertical="top" wrapText="1"/>
    </xf>
    <xf numFmtId="0" fontId="5" fillId="6" borderId="0" xfId="0" applyFont="1" applyFill="1" applyBorder="1" applyAlignment="1">
      <alignment horizontal="center" vertical="top" wrapText="1"/>
    </xf>
    <xf numFmtId="169" fontId="11" fillId="6" borderId="0" xfId="0" applyNumberFormat="1" applyFont="1" applyFill="1" applyBorder="1" applyAlignment="1">
      <alignment horizontal="right" vertical="top" wrapText="1"/>
    </xf>
    <xf numFmtId="0" fontId="11" fillId="6" borderId="0" xfId="0" applyNumberFormat="1" applyFont="1" applyFill="1" applyBorder="1" applyAlignment="1">
      <alignment horizontal="right" vertical="top" wrapText="1"/>
    </xf>
    <xf numFmtId="0" fontId="19" fillId="5" borderId="0" xfId="0" applyFont="1" applyFill="1" applyBorder="1" applyAlignment="1">
      <alignment vertical="center"/>
    </xf>
    <xf numFmtId="0" fontId="12" fillId="5" borderId="0" xfId="0" applyFont="1" applyFill="1" applyAlignment="1">
      <alignment horizontal="center" vertical="top" wrapText="1"/>
    </xf>
    <xf numFmtId="169" fontId="12" fillId="5" borderId="0" xfId="0" applyNumberFormat="1" applyFont="1" applyFill="1" applyAlignment="1">
      <alignment horizontal="center" vertical="top" wrapText="1"/>
    </xf>
    <xf numFmtId="0" fontId="12" fillId="5" borderId="0" xfId="0" applyNumberFormat="1" applyFont="1" applyFill="1" applyAlignment="1">
      <alignment horizontal="center" vertical="top" wrapText="1"/>
    </xf>
    <xf numFmtId="0" fontId="5" fillId="7" borderId="50" xfId="0" applyFont="1" applyFill="1" applyBorder="1" applyAlignment="1">
      <alignment horizontal="left" wrapText="1"/>
    </xf>
    <xf numFmtId="0" fontId="5" fillId="7" borderId="51" xfId="0" applyFont="1" applyFill="1" applyBorder="1" applyAlignment="1">
      <alignment horizontal="center" vertical="center" wrapText="1"/>
    </xf>
    <xf numFmtId="169" fontId="11" fillId="0" borderId="43" xfId="0" applyNumberFormat="1" applyFont="1" applyFill="1" applyBorder="1" applyAlignment="1">
      <alignment horizontal="right" vertical="center" wrapText="1"/>
    </xf>
    <xf numFmtId="3" fontId="11" fillId="0" borderId="13" xfId="0" applyNumberFormat="1" applyFont="1" applyFill="1" applyBorder="1" applyAlignment="1">
      <alignment horizontal="right" vertical="center" wrapText="1"/>
    </xf>
    <xf numFmtId="169" fontId="11" fillId="0" borderId="43" xfId="0" applyNumberFormat="1" applyFont="1" applyBorder="1" applyAlignment="1">
      <alignment horizontal="right" vertical="top" wrapText="1"/>
    </xf>
    <xf numFmtId="0" fontId="10" fillId="7" borderId="50" xfId="0" applyFont="1" applyFill="1" applyBorder="1" applyAlignment="1">
      <alignment horizontal="left" wrapText="1"/>
    </xf>
    <xf numFmtId="169" fontId="11" fillId="0" borderId="43" xfId="0" applyNumberFormat="1" applyFont="1" applyBorder="1" applyAlignment="1">
      <alignment horizontal="right" wrapText="1"/>
    </xf>
    <xf numFmtId="3" fontId="11" fillId="0" borderId="13" xfId="0" applyNumberFormat="1" applyFont="1" applyBorder="1" applyAlignment="1">
      <alignment horizontal="right" wrapText="1"/>
    </xf>
    <xf numFmtId="169" fontId="9" fillId="0" borderId="43" xfId="0" applyNumberFormat="1" applyFont="1" applyBorder="1" applyAlignment="1">
      <alignment horizontal="right" wrapText="1"/>
    </xf>
    <xf numFmtId="171" fontId="10" fillId="0" borderId="10" xfId="21" applyNumberFormat="1" applyFont="1" applyFill="1" applyBorder="1" applyAlignment="1" applyProtection="1">
      <alignment wrapText="1"/>
      <protection locked="0"/>
    </xf>
    <xf numFmtId="0" fontId="10" fillId="7" borderId="51" xfId="0" applyFont="1" applyFill="1" applyBorder="1" applyAlignment="1">
      <alignment horizontal="center" vertical="top" wrapText="1"/>
    </xf>
    <xf numFmtId="169" fontId="9" fillId="0" borderId="43" xfId="0" applyNumberFormat="1" applyFont="1" applyBorder="1" applyAlignment="1">
      <alignment horizontal="right" wrapText="1"/>
    </xf>
    <xf numFmtId="3" fontId="10" fillId="0" borderId="0" xfId="0" applyNumberFormat="1" applyFont="1" applyAlignment="1">
      <alignment/>
    </xf>
    <xf numFmtId="0" fontId="10" fillId="7" borderId="51" xfId="0" applyFont="1" applyFill="1" applyBorder="1" applyAlignment="1">
      <alignment horizontal="center" vertical="center" wrapText="1"/>
    </xf>
    <xf numFmtId="169" fontId="11" fillId="6" borderId="43" xfId="0" applyNumberFormat="1" applyFont="1" applyFill="1" applyBorder="1" applyAlignment="1">
      <alignment horizontal="right" wrapText="1"/>
    </xf>
    <xf numFmtId="171" fontId="5" fillId="0" borderId="13" xfId="21" applyNumberFormat="1" applyFont="1" applyFill="1" applyBorder="1" applyAlignment="1" applyProtection="1">
      <alignment wrapText="1"/>
      <protection locked="0"/>
    </xf>
    <xf numFmtId="168" fontId="18" fillId="7" borderId="51" xfId="0" applyNumberFormat="1" applyFont="1" applyFill="1" applyBorder="1" applyAlignment="1">
      <alignment horizontal="center" vertical="top" wrapText="1"/>
    </xf>
    <xf numFmtId="169" fontId="11" fillId="0" borderId="43" xfId="0" applyNumberFormat="1" applyFont="1" applyFill="1" applyBorder="1" applyAlignment="1">
      <alignment horizontal="right" vertical="top" wrapText="1"/>
    </xf>
    <xf numFmtId="3" fontId="11" fillId="0" borderId="13" xfId="0" applyNumberFormat="1" applyFont="1" applyFill="1" applyBorder="1" applyAlignment="1">
      <alignment horizontal="right" vertical="top" wrapText="1"/>
    </xf>
    <xf numFmtId="169" fontId="10" fillId="0" borderId="43" xfId="0" applyNumberFormat="1" applyFont="1" applyBorder="1" applyAlignment="1">
      <alignment horizontal="right" wrapText="1"/>
    </xf>
    <xf numFmtId="3" fontId="10" fillId="0" borderId="13" xfId="0" applyNumberFormat="1" applyFont="1" applyBorder="1" applyAlignment="1">
      <alignment horizontal="right" wrapText="1"/>
    </xf>
    <xf numFmtId="168" fontId="12" fillId="7" borderId="51" xfId="0" applyNumberFormat="1" applyFont="1" applyFill="1" applyBorder="1" applyAlignment="1">
      <alignment horizontal="center" vertical="top" wrapText="1"/>
    </xf>
    <xf numFmtId="169" fontId="10" fillId="0" borderId="43" xfId="0" applyNumberFormat="1" applyFont="1" applyBorder="1" applyAlignment="1">
      <alignment horizontal="right" vertical="top" wrapText="1"/>
    </xf>
    <xf numFmtId="3" fontId="10" fillId="0" borderId="13" xfId="0" applyNumberFormat="1" applyFont="1" applyBorder="1" applyAlignment="1">
      <alignment horizontal="right" vertical="top" wrapText="1"/>
    </xf>
    <xf numFmtId="171" fontId="5" fillId="0" borderId="13" xfId="21" applyNumberFormat="1" applyFont="1" applyFill="1" applyBorder="1" applyAlignment="1" applyProtection="1">
      <alignment horizontal="right" wrapText="1"/>
      <protection locked="0"/>
    </xf>
    <xf numFmtId="169" fontId="11" fillId="6" borderId="10" xfId="0" applyNumberFormat="1" applyFont="1" applyFill="1" applyBorder="1" applyAlignment="1">
      <alignment horizontal="right" wrapText="1"/>
    </xf>
    <xf numFmtId="169" fontId="11" fillId="6" borderId="13" xfId="0" applyNumberFormat="1" applyFont="1" applyFill="1" applyBorder="1" applyAlignment="1">
      <alignment horizontal="right" wrapText="1"/>
    </xf>
    <xf numFmtId="169" fontId="18" fillId="0" borderId="43" xfId="0" applyNumberFormat="1" applyFont="1" applyBorder="1" applyAlignment="1">
      <alignment horizontal="right" vertical="top" wrapText="1"/>
    </xf>
    <xf numFmtId="3" fontId="18" fillId="0" borderId="13" xfId="0" applyNumberFormat="1" applyFont="1" applyBorder="1" applyAlignment="1">
      <alignment horizontal="right" vertical="top" wrapText="1"/>
    </xf>
    <xf numFmtId="169" fontId="22" fillId="0" borderId="43" xfId="0" applyNumberFormat="1" applyFont="1" applyFill="1" applyBorder="1" applyAlignment="1">
      <alignment horizontal="right" vertical="top" wrapText="1"/>
    </xf>
    <xf numFmtId="3" fontId="22" fillId="0" borderId="13" xfId="0" applyNumberFormat="1" applyFont="1" applyFill="1" applyBorder="1" applyAlignment="1">
      <alignment horizontal="right" vertical="top" wrapText="1"/>
    </xf>
    <xf numFmtId="0" fontId="11" fillId="7" borderId="51" xfId="0" applyFont="1" applyFill="1" applyBorder="1" applyAlignment="1">
      <alignment horizontal="center" vertical="top" wrapText="1"/>
    </xf>
    <xf numFmtId="171" fontId="5" fillId="0" borderId="10" xfId="21" applyNumberFormat="1" applyFont="1" applyFill="1" applyBorder="1" applyAlignment="1" applyProtection="1">
      <alignment horizontal="right" wrapText="1"/>
      <protection locked="0"/>
    </xf>
    <xf numFmtId="171" fontId="10" fillId="0" borderId="10" xfId="21" applyNumberFormat="1" applyFont="1" applyFill="1" applyBorder="1" applyAlignment="1" applyProtection="1">
      <alignment horizontal="right" wrapText="1"/>
      <protection locked="0"/>
    </xf>
    <xf numFmtId="3" fontId="9" fillId="0" borderId="10" xfId="0" applyNumberFormat="1" applyFont="1" applyBorder="1" applyAlignment="1">
      <alignment horizontal="right" vertical="center" wrapText="1"/>
    </xf>
    <xf numFmtId="3" fontId="9" fillId="0" borderId="13" xfId="0" applyNumberFormat="1" applyFont="1" applyBorder="1" applyAlignment="1">
      <alignment horizontal="right" vertical="center" wrapText="1"/>
    </xf>
    <xf numFmtId="3" fontId="11" fillId="0" borderId="10" xfId="0" applyNumberFormat="1" applyFont="1" applyBorder="1" applyAlignment="1">
      <alignment horizontal="right" vertical="center" wrapText="1"/>
    </xf>
    <xf numFmtId="3" fontId="11" fillId="0" borderId="13" xfId="0" applyNumberFormat="1" applyFont="1" applyBorder="1" applyAlignment="1">
      <alignment horizontal="right" vertical="center" wrapText="1"/>
    </xf>
    <xf numFmtId="0" fontId="5" fillId="7" borderId="41" xfId="0" applyFont="1" applyFill="1" applyBorder="1" applyAlignment="1">
      <alignment wrapText="1"/>
    </xf>
    <xf numFmtId="0" fontId="11" fillId="7" borderId="52" xfId="0" applyFont="1" applyFill="1" applyBorder="1" applyAlignment="1">
      <alignment horizontal="center" vertical="top" wrapText="1"/>
    </xf>
    <xf numFmtId="3" fontId="11" fillId="0" borderId="15" xfId="0" applyNumberFormat="1" applyFont="1" applyBorder="1" applyAlignment="1">
      <alignment horizontal="right" vertical="center" wrapText="1"/>
    </xf>
    <xf numFmtId="3" fontId="11" fillId="0" borderId="17" xfId="0" applyNumberFormat="1" applyFont="1" applyBorder="1" applyAlignment="1">
      <alignment horizontal="right" vertical="center" wrapText="1"/>
    </xf>
    <xf numFmtId="0" fontId="5" fillId="9" borderId="0" xfId="0" applyFont="1" applyFill="1" applyBorder="1" applyAlignment="1">
      <alignment wrapText="1"/>
    </xf>
    <xf numFmtId="0" fontId="11" fillId="9" borderId="0" xfId="0" applyFont="1" applyFill="1" applyBorder="1" applyAlignment="1">
      <alignment horizontal="center" vertical="top" wrapText="1"/>
    </xf>
    <xf numFmtId="169" fontId="9" fillId="5" borderId="0" xfId="0" applyNumberFormat="1" applyFont="1" applyFill="1" applyBorder="1" applyAlignment="1">
      <alignment horizontal="right" vertical="center" wrapText="1"/>
    </xf>
    <xf numFmtId="0" fontId="9" fillId="5" borderId="0" xfId="0" applyNumberFormat="1" applyFont="1" applyFill="1" applyBorder="1" applyAlignment="1">
      <alignment horizontal="right" vertical="center" wrapText="1"/>
    </xf>
    <xf numFmtId="0" fontId="15" fillId="5" borderId="0" xfId="0" applyFont="1" applyFill="1" applyBorder="1" applyAlignment="1">
      <alignment horizontal="centerContinuous" vertical="center"/>
    </xf>
    <xf numFmtId="0" fontId="10" fillId="5" borderId="0" xfId="0" applyFont="1" applyFill="1" applyAlignment="1">
      <alignment horizontal="centerContinuous" vertical="top" wrapText="1"/>
    </xf>
    <xf numFmtId="169" fontId="9" fillId="5" borderId="0" xfId="0" applyNumberFormat="1" applyFont="1" applyFill="1" applyAlignment="1">
      <alignment horizontal="centerContinuous" vertical="top" wrapText="1"/>
    </xf>
    <xf numFmtId="0" fontId="9" fillId="5" borderId="0" xfId="0" applyNumberFormat="1" applyFont="1" applyFill="1" applyAlignment="1">
      <alignment horizontal="centerContinuous" vertical="top" wrapText="1"/>
    </xf>
    <xf numFmtId="0" fontId="23" fillId="5" borderId="0" xfId="0" applyFont="1" applyFill="1" applyBorder="1" applyAlignment="1">
      <alignment horizontal="centerContinuous" vertical="center"/>
    </xf>
    <xf numFmtId="0" fontId="19" fillId="5" borderId="0" xfId="0" applyFont="1" applyFill="1" applyBorder="1" applyAlignment="1">
      <alignment horizontal="centerContinuous" vertical="center"/>
    </xf>
    <xf numFmtId="0" fontId="24" fillId="5" borderId="0" xfId="0" applyFont="1" applyFill="1" applyBorder="1" applyAlignment="1">
      <alignment vertical="center"/>
    </xf>
    <xf numFmtId="0" fontId="10" fillId="5" borderId="0" xfId="0" applyFont="1" applyFill="1" applyAlignment="1">
      <alignment horizontal="center" vertical="top" wrapText="1"/>
    </xf>
    <xf numFmtId="169" fontId="9" fillId="5" borderId="0" xfId="0" applyNumberFormat="1" applyFont="1" applyFill="1" applyAlignment="1">
      <alignment horizontal="center" vertical="top" wrapText="1"/>
    </xf>
    <xf numFmtId="0" fontId="9" fillId="5" borderId="0" xfId="0" applyNumberFormat="1" applyFont="1" applyFill="1" applyAlignment="1">
      <alignment horizontal="center" vertical="top" wrapText="1"/>
    </xf>
    <xf numFmtId="0" fontId="19" fillId="5" borderId="0" xfId="0" applyFont="1" applyFill="1" applyBorder="1" applyAlignment="1">
      <alignment vertical="center" wrapText="1"/>
    </xf>
    <xf numFmtId="0" fontId="10" fillId="5" borderId="0" xfId="0" applyFont="1" applyFill="1" applyBorder="1" applyAlignment="1">
      <alignment horizontal="center" vertical="top" wrapText="1"/>
    </xf>
    <xf numFmtId="0" fontId="5" fillId="3" borderId="40" xfId="0" applyFont="1" applyFill="1" applyBorder="1" applyAlignment="1">
      <alignment vertical="top" wrapText="1"/>
    </xf>
    <xf numFmtId="0" fontId="10" fillId="3" borderId="49" xfId="0" applyFont="1" applyFill="1" applyBorder="1" applyAlignment="1">
      <alignment horizontal="center" vertical="top" wrapText="1"/>
    </xf>
    <xf numFmtId="169" fontId="17" fillId="3" borderId="4" xfId="0" applyNumberFormat="1" applyFont="1" applyFill="1" applyBorder="1" applyAlignment="1">
      <alignment horizontal="center" vertical="center" wrapText="1"/>
    </xf>
    <xf numFmtId="0" fontId="17" fillId="3" borderId="39" xfId="0" applyNumberFormat="1" applyFont="1" applyFill="1" applyBorder="1" applyAlignment="1">
      <alignment horizontal="center" vertical="center" wrapText="1"/>
    </xf>
    <xf numFmtId="0" fontId="10" fillId="5" borderId="50" xfId="0" applyFont="1" applyFill="1" applyBorder="1" applyAlignment="1">
      <alignment vertical="top" wrapText="1"/>
    </xf>
    <xf numFmtId="0" fontId="10" fillId="5" borderId="51" xfId="0" applyFont="1" applyFill="1" applyBorder="1" applyAlignment="1">
      <alignment horizontal="center" vertical="top" wrapText="1"/>
    </xf>
    <xf numFmtId="0" fontId="9" fillId="0" borderId="13" xfId="0" applyNumberFormat="1" applyFont="1" applyBorder="1" applyAlignment="1">
      <alignment horizontal="right" vertical="top" wrapText="1"/>
    </xf>
    <xf numFmtId="0" fontId="5" fillId="5" borderId="41" xfId="0" applyFont="1" applyFill="1" applyBorder="1" applyAlignment="1">
      <alignment vertical="top" wrapText="1"/>
    </xf>
    <xf numFmtId="0" fontId="5" fillId="5" borderId="52" xfId="0" applyFont="1" applyFill="1" applyBorder="1" applyAlignment="1">
      <alignment horizontal="center" vertical="top" wrapText="1"/>
    </xf>
    <xf numFmtId="0" fontId="5" fillId="5" borderId="0" xfId="0" applyFont="1" applyFill="1" applyBorder="1" applyAlignment="1">
      <alignment vertical="top" wrapText="1"/>
    </xf>
    <xf numFmtId="0" fontId="5" fillId="5" borderId="0" xfId="0" applyFont="1" applyFill="1" applyBorder="1" applyAlignment="1">
      <alignment horizontal="center" vertical="top" wrapText="1"/>
    </xf>
    <xf numFmtId="169" fontId="11" fillId="0" borderId="0" xfId="0" applyNumberFormat="1" applyFont="1" applyBorder="1" applyAlignment="1">
      <alignment horizontal="right" vertical="top" wrapText="1"/>
    </xf>
    <xf numFmtId="0" fontId="11" fillId="0" borderId="0" xfId="0" applyNumberFormat="1" applyFont="1" applyBorder="1" applyAlignment="1">
      <alignment horizontal="right" vertical="top" wrapText="1"/>
    </xf>
    <xf numFmtId="0" fontId="10" fillId="0" borderId="50" xfId="0" applyFont="1" applyBorder="1" applyAlignment="1">
      <alignment vertical="top" wrapText="1"/>
    </xf>
    <xf numFmtId="0" fontId="9" fillId="10" borderId="51" xfId="0" applyFont="1" applyFill="1" applyBorder="1" applyAlignment="1">
      <alignment horizontal="center" vertical="top" wrapText="1"/>
    </xf>
    <xf numFmtId="169" fontId="11" fillId="0" borderId="43" xfId="0" applyNumberFormat="1" applyFont="1" applyBorder="1" applyAlignment="1">
      <alignment vertical="top" wrapText="1"/>
    </xf>
    <xf numFmtId="3" fontId="11" fillId="0" borderId="13" xfId="0" applyNumberFormat="1" applyFont="1" applyBorder="1" applyAlignment="1">
      <alignment vertical="top" wrapText="1"/>
    </xf>
    <xf numFmtId="0" fontId="11" fillId="10" borderId="51" xfId="0" applyFont="1" applyFill="1" applyBorder="1" applyAlignment="1">
      <alignment horizontal="center" vertical="top" wrapText="1"/>
    </xf>
    <xf numFmtId="0" fontId="10" fillId="0" borderId="50" xfId="0" applyFont="1" applyBorder="1" applyAlignment="1">
      <alignment wrapText="1"/>
    </xf>
    <xf numFmtId="0" fontId="10" fillId="5" borderId="51" xfId="0" applyFont="1" applyFill="1" applyBorder="1" applyAlignment="1">
      <alignment horizontal="center"/>
    </xf>
    <xf numFmtId="169" fontId="10" fillId="0" borderId="43" xfId="0" applyNumberFormat="1" applyFont="1" applyBorder="1" applyAlignment="1">
      <alignment/>
    </xf>
    <xf numFmtId="3" fontId="10" fillId="0" borderId="13" xfId="0" applyNumberFormat="1" applyFont="1" applyBorder="1" applyAlignment="1">
      <alignment/>
    </xf>
    <xf numFmtId="0" fontId="10" fillId="0" borderId="13" xfId="0" applyFont="1" applyBorder="1" applyAlignment="1">
      <alignment/>
    </xf>
    <xf numFmtId="0" fontId="5" fillId="0" borderId="41" xfId="0" applyFont="1" applyBorder="1" applyAlignment="1">
      <alignment vertical="top" wrapText="1"/>
    </xf>
    <xf numFmtId="169" fontId="9" fillId="5" borderId="0" xfId="0" applyNumberFormat="1" applyFont="1" applyFill="1" applyAlignment="1">
      <alignment horizontal="right" vertical="top" wrapText="1"/>
    </xf>
    <xf numFmtId="0" fontId="9" fillId="5" borderId="0" xfId="0" applyNumberFormat="1" applyFont="1" applyFill="1" applyAlignment="1">
      <alignment horizontal="right" vertical="top" wrapText="1"/>
    </xf>
    <xf numFmtId="0" fontId="10" fillId="11" borderId="49" xfId="0" applyFont="1" applyFill="1" applyBorder="1" applyAlignment="1">
      <alignment horizontal="center" vertical="top" wrapText="1"/>
    </xf>
    <xf numFmtId="169" fontId="11" fillId="0" borderId="13" xfId="0" applyNumberFormat="1" applyFont="1" applyBorder="1" applyAlignment="1">
      <alignment vertical="top" wrapText="1"/>
    </xf>
    <xf numFmtId="169" fontId="11" fillId="0" borderId="13" xfId="0" applyNumberFormat="1" applyFont="1" applyBorder="1" applyAlignment="1">
      <alignment wrapText="1"/>
    </xf>
    <xf numFmtId="169" fontId="10" fillId="0" borderId="13" xfId="21" applyNumberFormat="1" applyFont="1" applyFill="1" applyBorder="1" applyAlignment="1" applyProtection="1">
      <alignment horizontal="right" wrapText="1"/>
      <protection locked="0"/>
    </xf>
    <xf numFmtId="169" fontId="9" fillId="0" borderId="43" xfId="0" applyNumberFormat="1" applyFont="1" applyBorder="1" applyAlignment="1">
      <alignment vertical="top" wrapText="1"/>
    </xf>
    <xf numFmtId="169" fontId="9" fillId="0" borderId="13" xfId="0" applyNumberFormat="1" applyFont="1" applyBorder="1" applyAlignment="1">
      <alignment vertical="top" wrapText="1"/>
    </xf>
    <xf numFmtId="0" fontId="5" fillId="5" borderId="50" xfId="0" applyFont="1" applyFill="1" applyBorder="1" applyAlignment="1">
      <alignment vertical="top" wrapText="1"/>
    </xf>
    <xf numFmtId="0" fontId="5" fillId="5" borderId="51" xfId="0" applyFont="1" applyFill="1" applyBorder="1" applyAlignment="1">
      <alignment horizontal="center" vertical="top" wrapText="1"/>
    </xf>
    <xf numFmtId="169" fontId="11" fillId="0" borderId="43" xfId="0" applyNumberFormat="1" applyFont="1" applyBorder="1" applyAlignment="1">
      <alignment vertical="top" wrapText="1"/>
    </xf>
    <xf numFmtId="169" fontId="11" fillId="0" borderId="13" xfId="0" applyNumberFormat="1" applyFont="1" applyBorder="1" applyAlignment="1">
      <alignment vertical="top" wrapText="1"/>
    </xf>
    <xf numFmtId="0" fontId="10" fillId="5" borderId="40" xfId="0" applyFont="1" applyFill="1" applyBorder="1" applyAlignment="1">
      <alignment vertical="top" wrapText="1"/>
    </xf>
    <xf numFmtId="0" fontId="10" fillId="5" borderId="49" xfId="0" applyFont="1" applyFill="1" applyBorder="1" applyAlignment="1">
      <alignment horizontal="center" vertical="top" wrapText="1"/>
    </xf>
    <xf numFmtId="169" fontId="9" fillId="0" borderId="4" xfId="0" applyNumberFormat="1" applyFont="1" applyBorder="1" applyAlignment="1">
      <alignment vertical="top" wrapText="1"/>
    </xf>
    <xf numFmtId="169" fontId="9" fillId="0" borderId="39" xfId="0" applyNumberFormat="1" applyFont="1" applyBorder="1" applyAlignment="1">
      <alignment vertical="top" wrapText="1"/>
    </xf>
    <xf numFmtId="169" fontId="11" fillId="0" borderId="48" xfId="0" applyNumberFormat="1" applyFont="1" applyBorder="1" applyAlignment="1">
      <alignment vertical="top" wrapText="1"/>
    </xf>
    <xf numFmtId="169" fontId="11" fillId="0" borderId="17" xfId="0" applyNumberFormat="1" applyFont="1" applyBorder="1" applyAlignment="1">
      <alignment vertical="top" wrapText="1"/>
    </xf>
    <xf numFmtId="0" fontId="5" fillId="11" borderId="40" xfId="0" applyFont="1" applyFill="1" applyBorder="1" applyAlignment="1">
      <alignment vertical="top" wrapText="1"/>
    </xf>
    <xf numFmtId="3" fontId="11" fillId="0" borderId="13" xfId="0" applyNumberFormat="1" applyFont="1" applyBorder="1" applyAlignment="1">
      <alignment vertical="top" wrapText="1"/>
    </xf>
    <xf numFmtId="3" fontId="9" fillId="0" borderId="13" xfId="0" applyNumberFormat="1" applyFont="1" applyBorder="1" applyAlignment="1">
      <alignment vertical="top" wrapText="1"/>
    </xf>
    <xf numFmtId="3" fontId="11" fillId="0" borderId="17" xfId="0" applyNumberFormat="1" applyFont="1" applyBorder="1" applyAlignment="1">
      <alignment vertical="top" wrapText="1"/>
    </xf>
    <xf numFmtId="0" fontId="10" fillId="0" borderId="50" xfId="0" applyFont="1" applyBorder="1" applyAlignment="1">
      <alignment vertical="top" wrapText="1"/>
    </xf>
    <xf numFmtId="0" fontId="10" fillId="0" borderId="53" xfId="0" applyFont="1" applyBorder="1" applyAlignment="1">
      <alignment wrapText="1"/>
    </xf>
    <xf numFmtId="169" fontId="10" fillId="0" borderId="54" xfId="0" applyNumberFormat="1" applyFont="1" applyBorder="1" applyAlignment="1">
      <alignment/>
    </xf>
    <xf numFmtId="3" fontId="10" fillId="0" borderId="47" xfId="0" applyNumberFormat="1" applyFont="1" applyBorder="1" applyAlignment="1">
      <alignment/>
    </xf>
    <xf numFmtId="0" fontId="5" fillId="0" borderId="41" xfId="0" applyFont="1" applyBorder="1" applyAlignment="1">
      <alignment vertical="top" wrapText="1"/>
    </xf>
    <xf numFmtId="169" fontId="11" fillId="0" borderId="48" xfId="0" applyNumberFormat="1" applyFont="1" applyBorder="1" applyAlignment="1">
      <alignment vertical="top" wrapText="1"/>
    </xf>
    <xf numFmtId="3" fontId="11" fillId="0" borderId="17" xfId="0" applyNumberFormat="1" applyFont="1" applyBorder="1" applyAlignment="1">
      <alignment vertical="top" wrapText="1"/>
    </xf>
    <xf numFmtId="3" fontId="9" fillId="0" borderId="55" xfId="0" applyNumberFormat="1" applyFont="1" applyBorder="1" applyAlignment="1">
      <alignment horizontal="right" vertical="top" wrapText="1"/>
    </xf>
    <xf numFmtId="0" fontId="10" fillId="5" borderId="51" xfId="0" applyFont="1" applyFill="1" applyBorder="1" applyAlignment="1">
      <alignment horizontal="center" vertical="top" wrapText="1"/>
    </xf>
    <xf numFmtId="169" fontId="9" fillId="0" borderId="43" xfId="0" applyNumberFormat="1" applyFont="1" applyBorder="1" applyAlignment="1">
      <alignment horizontal="right" vertical="top" wrapText="1"/>
    </xf>
    <xf numFmtId="3" fontId="9" fillId="0" borderId="13" xfId="0" applyNumberFormat="1" applyFont="1" applyBorder="1" applyAlignment="1">
      <alignment horizontal="right" vertical="top" wrapText="1"/>
    </xf>
    <xf numFmtId="169" fontId="11" fillId="0" borderId="43" xfId="0" applyNumberFormat="1" applyFont="1" applyBorder="1" applyAlignment="1">
      <alignment horizontal="right" vertical="top" wrapText="1"/>
    </xf>
    <xf numFmtId="171" fontId="11" fillId="0" borderId="13" xfId="0" applyNumberFormat="1" applyFont="1" applyBorder="1" applyAlignment="1">
      <alignment horizontal="right" vertical="top" wrapText="1"/>
    </xf>
    <xf numFmtId="171" fontId="9" fillId="0" borderId="13" xfId="0" applyNumberFormat="1" applyFont="1" applyBorder="1" applyAlignment="1">
      <alignment vertical="top" wrapText="1"/>
    </xf>
    <xf numFmtId="171" fontId="11" fillId="0" borderId="17" xfId="0" applyNumberFormat="1" applyFont="1" applyBorder="1" applyAlignment="1">
      <alignment vertical="top" wrapText="1"/>
    </xf>
    <xf numFmtId="169" fontId="10" fillId="0" borderId="43" xfId="0" applyNumberFormat="1" applyFont="1" applyBorder="1" applyAlignment="1">
      <alignment/>
    </xf>
    <xf numFmtId="169" fontId="10" fillId="0" borderId="13" xfId="0" applyNumberFormat="1" applyFont="1" applyBorder="1" applyAlignment="1">
      <alignment/>
    </xf>
    <xf numFmtId="0" fontId="10" fillId="0" borderId="50" xfId="0" applyFont="1" applyBorder="1" applyAlignment="1">
      <alignment/>
    </xf>
    <xf numFmtId="0" fontId="10" fillId="5" borderId="53" xfId="0" applyFont="1" applyFill="1" applyBorder="1" applyAlignment="1" quotePrefix="1">
      <alignment vertical="top" wrapText="1"/>
    </xf>
    <xf numFmtId="0" fontId="10" fillId="5" borderId="56" xfId="0" applyFont="1" applyFill="1" applyBorder="1" applyAlignment="1">
      <alignment horizontal="center" vertical="top" wrapText="1"/>
    </xf>
    <xf numFmtId="169" fontId="9" fillId="0" borderId="54" xfId="0" applyNumberFormat="1" applyFont="1" applyBorder="1" applyAlignment="1">
      <alignment horizontal="right" vertical="top" wrapText="1"/>
    </xf>
    <xf numFmtId="0" fontId="9" fillId="0" borderId="47" xfId="0" applyNumberFormat="1" applyFont="1" applyBorder="1" applyAlignment="1">
      <alignment horizontal="right" vertical="top" wrapText="1"/>
    </xf>
    <xf numFmtId="169" fontId="11" fillId="0" borderId="17" xfId="0" applyNumberFormat="1" applyFont="1" applyBorder="1" applyAlignment="1">
      <alignment horizontal="right" vertical="top" wrapText="1"/>
    </xf>
    <xf numFmtId="0" fontId="11" fillId="0" borderId="13" xfId="0" applyNumberFormat="1" applyFont="1" applyBorder="1" applyAlignment="1">
      <alignment horizontal="right" vertical="top" wrapText="1"/>
    </xf>
    <xf numFmtId="169" fontId="10" fillId="0" borderId="43" xfId="0" applyNumberFormat="1" applyFont="1" applyBorder="1" applyAlignment="1">
      <alignment horizontal="right"/>
    </xf>
    <xf numFmtId="3" fontId="10" fillId="0" borderId="13" xfId="0" applyNumberFormat="1" applyFont="1" applyBorder="1" applyAlignment="1">
      <alignment horizontal="right"/>
    </xf>
    <xf numFmtId="169" fontId="5" fillId="0" borderId="48" xfId="21" applyNumberFormat="1" applyFont="1" applyFill="1" applyBorder="1" applyAlignment="1">
      <alignment horizontal="right"/>
      <protection/>
    </xf>
    <xf numFmtId="3" fontId="5" fillId="0" borderId="17" xfId="21" applyNumberFormat="1" applyFont="1" applyFill="1" applyBorder="1" applyAlignment="1">
      <alignment horizontal="right"/>
      <protection/>
    </xf>
    <xf numFmtId="0" fontId="10" fillId="5" borderId="0" xfId="0" applyFont="1" applyFill="1" applyAlignment="1">
      <alignment wrapText="1"/>
    </xf>
    <xf numFmtId="169" fontId="12" fillId="5" borderId="0" xfId="0" applyNumberFormat="1" applyFont="1" applyFill="1" applyAlignment="1">
      <alignment horizontal="right" wrapText="1"/>
    </xf>
    <xf numFmtId="0" fontId="12" fillId="5" borderId="0" xfId="0" applyNumberFormat="1" applyFont="1" applyFill="1" applyAlignment="1">
      <alignment horizontal="right" wrapText="1"/>
    </xf>
    <xf numFmtId="169" fontId="11" fillId="0" borderId="43" xfId="0" applyNumberFormat="1" applyFont="1" applyFill="1" applyBorder="1" applyAlignment="1" quotePrefix="1">
      <alignment horizontal="right" wrapText="1"/>
    </xf>
    <xf numFmtId="169" fontId="11" fillId="0" borderId="13" xfId="0" applyNumberFormat="1" applyFont="1" applyFill="1" applyBorder="1" applyAlignment="1" quotePrefix="1">
      <alignment horizontal="right" wrapText="1"/>
    </xf>
    <xf numFmtId="0" fontId="10" fillId="0" borderId="50" xfId="0" applyFont="1" applyFill="1" applyBorder="1" applyAlignment="1" quotePrefix="1">
      <alignment vertical="top" wrapText="1"/>
    </xf>
    <xf numFmtId="169" fontId="9" fillId="0" borderId="43" xfId="0" applyNumberFormat="1" applyFont="1" applyFill="1" applyBorder="1" applyAlignment="1" quotePrefix="1">
      <alignment horizontal="right" wrapText="1"/>
    </xf>
    <xf numFmtId="169" fontId="9" fillId="0" borderId="13" xfId="0" applyNumberFormat="1" applyFont="1" applyFill="1" applyBorder="1" applyAlignment="1" quotePrefix="1">
      <alignment horizontal="right" wrapText="1"/>
    </xf>
    <xf numFmtId="169" fontId="5" fillId="0" borderId="13" xfId="21" applyNumberFormat="1" applyFont="1" applyFill="1" applyBorder="1">
      <alignment/>
      <protection/>
    </xf>
    <xf numFmtId="169" fontId="10" fillId="0" borderId="13" xfId="21" applyNumberFormat="1" applyFont="1" applyFill="1" applyBorder="1">
      <alignment/>
      <protection/>
    </xf>
    <xf numFmtId="169" fontId="11" fillId="0" borderId="43" xfId="0" applyNumberFormat="1" applyFont="1" applyFill="1" applyBorder="1" applyAlignment="1">
      <alignment horizontal="right" wrapText="1"/>
    </xf>
    <xf numFmtId="169" fontId="11" fillId="0" borderId="13" xfId="0" applyNumberFormat="1" applyFont="1" applyFill="1" applyBorder="1" applyAlignment="1">
      <alignment horizontal="right" wrapText="1"/>
    </xf>
    <xf numFmtId="0" fontId="5" fillId="5" borderId="57" xfId="0" applyFont="1" applyFill="1" applyBorder="1" applyAlignment="1">
      <alignment vertical="top" wrapText="1"/>
    </xf>
    <xf numFmtId="0" fontId="5" fillId="5" borderId="58" xfId="0" applyFont="1" applyFill="1" applyBorder="1" applyAlignment="1">
      <alignment horizontal="center" vertical="top" wrapText="1"/>
    </xf>
    <xf numFmtId="169" fontId="11" fillId="0" borderId="59" xfId="0" applyNumberFormat="1" applyFont="1" applyFill="1" applyBorder="1" applyAlignment="1" quotePrefix="1">
      <alignment horizontal="right" wrapText="1"/>
    </xf>
    <xf numFmtId="169" fontId="11" fillId="0" borderId="33" xfId="0" applyNumberFormat="1" applyFont="1" applyFill="1" applyBorder="1" applyAlignment="1" quotePrefix="1">
      <alignment horizontal="right" wrapText="1"/>
    </xf>
    <xf numFmtId="169" fontId="11" fillId="0" borderId="4" xfId="0" applyNumberFormat="1" applyFont="1" applyFill="1" applyBorder="1" applyAlignment="1" quotePrefix="1">
      <alignment horizontal="right" wrapText="1"/>
    </xf>
    <xf numFmtId="169" fontId="11" fillId="0" borderId="39" xfId="0" applyNumberFormat="1" applyFont="1" applyFill="1" applyBorder="1" applyAlignment="1" quotePrefix="1">
      <alignment horizontal="right" wrapText="1"/>
    </xf>
    <xf numFmtId="3" fontId="11" fillId="0" borderId="13" xfId="0" applyNumberFormat="1" applyFont="1" applyFill="1" applyBorder="1" applyAlignment="1" quotePrefix="1">
      <alignment horizontal="right" wrapText="1"/>
    </xf>
    <xf numFmtId="3" fontId="9" fillId="0" borderId="13" xfId="0" applyNumberFormat="1" applyFont="1" applyFill="1" applyBorder="1" applyAlignment="1" quotePrefix="1">
      <alignment horizontal="right" wrapText="1"/>
    </xf>
    <xf numFmtId="169" fontId="11" fillId="0" borderId="48" xfId="0" applyNumberFormat="1" applyFont="1" applyFill="1" applyBorder="1" applyAlignment="1" quotePrefix="1">
      <alignment horizontal="right" wrapText="1"/>
    </xf>
    <xf numFmtId="3" fontId="11" fillId="0" borderId="17" xfId="0" applyNumberFormat="1" applyFont="1" applyFill="1" applyBorder="1" applyAlignment="1" quotePrefix="1">
      <alignment horizontal="right" wrapText="1"/>
    </xf>
    <xf numFmtId="169" fontId="11" fillId="5" borderId="0" xfId="0" applyNumberFormat="1" applyFont="1" applyFill="1" applyBorder="1" applyAlignment="1">
      <alignment horizontal="right" vertical="top" wrapText="1"/>
    </xf>
    <xf numFmtId="0" fontId="11" fillId="5" borderId="0" xfId="0" applyNumberFormat="1" applyFont="1" applyFill="1" applyBorder="1" applyAlignment="1">
      <alignment horizontal="right" vertical="top" wrapText="1"/>
    </xf>
    <xf numFmtId="0" fontId="18" fillId="5" borderId="0" xfId="0" applyFont="1" applyFill="1" applyAlignment="1">
      <alignment wrapText="1"/>
    </xf>
    <xf numFmtId="0" fontId="10" fillId="0" borderId="53" xfId="0" applyFont="1" applyBorder="1" applyAlignment="1">
      <alignment vertical="top" wrapText="1"/>
    </xf>
    <xf numFmtId="0" fontId="10" fillId="5" borderId="52" xfId="0" applyFont="1" applyFill="1" applyBorder="1" applyAlignment="1">
      <alignment horizontal="center"/>
    </xf>
    <xf numFmtId="169" fontId="9" fillId="5" borderId="0" xfId="0" applyNumberFormat="1" applyFont="1" applyFill="1" applyBorder="1" applyAlignment="1">
      <alignment horizontal="right" vertical="top" wrapText="1"/>
    </xf>
    <xf numFmtId="0" fontId="9" fillId="5" borderId="0" xfId="0" applyNumberFormat="1" applyFont="1" applyFill="1" applyBorder="1" applyAlignment="1">
      <alignment horizontal="right" vertical="top" wrapText="1"/>
    </xf>
    <xf numFmtId="3" fontId="11" fillId="0" borderId="13" xfId="0" applyNumberFormat="1" applyFont="1" applyFill="1" applyBorder="1" applyAlignment="1">
      <alignment horizontal="right" wrapText="1"/>
    </xf>
    <xf numFmtId="0" fontId="10" fillId="5" borderId="56" xfId="0" applyFont="1" applyFill="1" applyBorder="1" applyAlignment="1">
      <alignment horizontal="center" vertical="top" wrapText="1"/>
    </xf>
    <xf numFmtId="169" fontId="10" fillId="0" borderId="54" xfId="21" applyNumberFormat="1" applyFont="1" applyFill="1" applyBorder="1" applyAlignment="1">
      <alignment horizontal="right"/>
      <protection/>
    </xf>
    <xf numFmtId="3" fontId="10" fillId="0" borderId="47" xfId="21" applyNumberFormat="1" applyFont="1" applyFill="1" applyBorder="1" applyAlignment="1">
      <alignment horizontal="right"/>
      <protection/>
    </xf>
    <xf numFmtId="169" fontId="10" fillId="0" borderId="54" xfId="21" applyNumberFormat="1" applyFont="1" applyFill="1" applyBorder="1">
      <alignment/>
      <protection/>
    </xf>
    <xf numFmtId="0" fontId="5" fillId="5" borderId="41" xfId="0" applyFont="1" applyFill="1" applyBorder="1" applyAlignment="1">
      <alignment horizontal="left" vertical="top" wrapText="1"/>
    </xf>
    <xf numFmtId="0" fontId="5" fillId="5" borderId="54" xfId="0" applyFont="1" applyFill="1" applyBorder="1" applyAlignment="1">
      <alignment vertical="top" wrapText="1"/>
    </xf>
    <xf numFmtId="0" fontId="10" fillId="5" borderId="54" xfId="0" applyFont="1" applyFill="1" applyBorder="1" applyAlignment="1">
      <alignment horizontal="center" vertical="top" wrapText="1"/>
    </xf>
    <xf numFmtId="169" fontId="9" fillId="5" borderId="54" xfId="0" applyNumberFormat="1" applyFont="1" applyFill="1" applyBorder="1" applyAlignment="1">
      <alignment horizontal="right" vertical="top" wrapText="1"/>
    </xf>
    <xf numFmtId="0" fontId="9" fillId="5" borderId="54" xfId="0" applyNumberFormat="1" applyFont="1" applyFill="1" applyBorder="1" applyAlignment="1">
      <alignment horizontal="right" vertical="top" wrapText="1"/>
    </xf>
    <xf numFmtId="0" fontId="5" fillId="5" borderId="41" xfId="0" applyFont="1" applyFill="1" applyBorder="1" applyAlignment="1">
      <alignment wrapText="1"/>
    </xf>
    <xf numFmtId="169" fontId="11" fillId="0" borderId="48" xfId="0" applyNumberFormat="1" applyFont="1" applyBorder="1" applyAlignment="1">
      <alignment horizontal="right" wrapText="1"/>
    </xf>
    <xf numFmtId="169" fontId="17" fillId="3" borderId="60" xfId="0" applyNumberFormat="1" applyFont="1" applyFill="1" applyBorder="1" applyAlignment="1">
      <alignment horizontal="center" vertical="center" wrapText="1"/>
    </xf>
    <xf numFmtId="0" fontId="17" fillId="3" borderId="61" xfId="0" applyNumberFormat="1" applyFont="1" applyFill="1" applyBorder="1" applyAlignment="1">
      <alignment horizontal="center" vertical="center" wrapText="1"/>
    </xf>
    <xf numFmtId="169" fontId="11" fillId="0" borderId="13" xfId="0" applyNumberFormat="1" applyFont="1" applyBorder="1" applyAlignment="1">
      <alignment horizontal="right" vertical="top" wrapText="1"/>
    </xf>
    <xf numFmtId="169" fontId="9" fillId="0" borderId="13" xfId="0" applyNumberFormat="1" applyFont="1" applyBorder="1" applyAlignment="1">
      <alignment horizontal="right" vertical="top" wrapText="1"/>
    </xf>
    <xf numFmtId="0" fontId="5" fillId="5" borderId="52" xfId="0" applyFont="1" applyFill="1" applyBorder="1" applyAlignment="1">
      <alignment horizontal="center" wrapText="1"/>
    </xf>
    <xf numFmtId="169" fontId="11" fillId="0" borderId="16" xfId="0" applyNumberFormat="1" applyFont="1" applyBorder="1" applyAlignment="1">
      <alignment wrapText="1"/>
    </xf>
    <xf numFmtId="169" fontId="11" fillId="0" borderId="62" xfId="0" applyNumberFormat="1" applyFont="1" applyBorder="1" applyAlignment="1">
      <alignment wrapText="1"/>
    </xf>
    <xf numFmtId="169" fontId="5" fillId="0" borderId="43" xfId="0" applyNumberFormat="1" applyFont="1" applyBorder="1" applyAlignment="1">
      <alignment horizontal="right"/>
    </xf>
    <xf numFmtId="169" fontId="5" fillId="0" borderId="13" xfId="0" applyNumberFormat="1" applyFont="1" applyBorder="1" applyAlignment="1">
      <alignment horizontal="right"/>
    </xf>
    <xf numFmtId="169" fontId="9" fillId="0" borderId="54" xfId="0" applyNumberFormat="1" applyFont="1" applyBorder="1" applyAlignment="1">
      <alignment vertical="top" wrapText="1"/>
    </xf>
    <xf numFmtId="169" fontId="9" fillId="0" borderId="47" xfId="0" applyNumberFormat="1" applyFont="1" applyBorder="1" applyAlignment="1">
      <alignment vertical="top" wrapText="1"/>
    </xf>
    <xf numFmtId="169" fontId="10" fillId="0" borderId="54" xfId="0" applyNumberFormat="1" applyFont="1" applyBorder="1" applyAlignment="1">
      <alignment horizontal="right"/>
    </xf>
    <xf numFmtId="169" fontId="10" fillId="0" borderId="47" xfId="0" applyNumberFormat="1" applyFont="1" applyBorder="1" applyAlignment="1">
      <alignment horizontal="right"/>
    </xf>
    <xf numFmtId="169" fontId="10" fillId="0" borderId="12" xfId="0" applyNumberFormat="1" applyFont="1" applyBorder="1" applyAlignment="1">
      <alignment horizontal="right"/>
    </xf>
    <xf numFmtId="169" fontId="11" fillId="5" borderId="48" xfId="0" applyNumberFormat="1" applyFont="1" applyFill="1" applyBorder="1" applyAlignment="1">
      <alignment horizontal="right" wrapText="1"/>
    </xf>
    <xf numFmtId="169" fontId="11" fillId="5" borderId="17" xfId="0" applyNumberFormat="1" applyFont="1" applyFill="1" applyBorder="1" applyAlignment="1">
      <alignment horizontal="right" wrapText="1"/>
    </xf>
    <xf numFmtId="0" fontId="12" fillId="0" borderId="0" xfId="0" applyFont="1" applyBorder="1" applyAlignment="1">
      <alignment wrapText="1"/>
    </xf>
    <xf numFmtId="169" fontId="11" fillId="5" borderId="43" xfId="0" applyNumberFormat="1" applyFont="1" applyFill="1" applyBorder="1" applyAlignment="1">
      <alignment horizontal="right" vertical="top" wrapText="1"/>
    </xf>
    <xf numFmtId="0" fontId="11" fillId="5" borderId="13" xfId="0" applyNumberFormat="1" applyFont="1" applyFill="1" applyBorder="1" applyAlignment="1">
      <alignment horizontal="right" vertical="top" wrapText="1"/>
    </xf>
    <xf numFmtId="0" fontId="10" fillId="5" borderId="50" xfId="0" applyFont="1" applyFill="1" applyBorder="1" applyAlignment="1">
      <alignment/>
    </xf>
    <xf numFmtId="0" fontId="12" fillId="5" borderId="51" xfId="0" applyFont="1" applyFill="1" applyBorder="1" applyAlignment="1">
      <alignment horizontal="center"/>
    </xf>
    <xf numFmtId="169" fontId="12" fillId="5" borderId="43" xfId="0" applyNumberFormat="1" applyFont="1" applyFill="1" applyBorder="1" applyAlignment="1">
      <alignment horizontal="right"/>
    </xf>
    <xf numFmtId="0" fontId="12" fillId="5" borderId="13" xfId="0" applyNumberFormat="1" applyFont="1" applyFill="1" applyBorder="1" applyAlignment="1">
      <alignment horizontal="right"/>
    </xf>
    <xf numFmtId="0" fontId="18" fillId="5" borderId="52" xfId="0" applyFont="1" applyFill="1" applyBorder="1" applyAlignment="1">
      <alignment horizontal="center"/>
    </xf>
    <xf numFmtId="169" fontId="18" fillId="5" borderId="48" xfId="0" applyNumberFormat="1" applyFont="1" applyFill="1" applyBorder="1" applyAlignment="1">
      <alignment horizontal="right"/>
    </xf>
    <xf numFmtId="0" fontId="18" fillId="5" borderId="17" xfId="0" applyNumberFormat="1" applyFont="1" applyFill="1" applyBorder="1" applyAlignment="1">
      <alignment horizontal="right"/>
    </xf>
    <xf numFmtId="0" fontId="10" fillId="5" borderId="0" xfId="0" applyFont="1" applyFill="1" applyBorder="1" applyAlignment="1">
      <alignment/>
    </xf>
    <xf numFmtId="169" fontId="12" fillId="5" borderId="0" xfId="0" applyNumberFormat="1" applyFont="1" applyFill="1" applyBorder="1" applyAlignment="1">
      <alignment horizontal="right"/>
    </xf>
    <xf numFmtId="0" fontId="12" fillId="5" borderId="0" xfId="0" applyNumberFormat="1" applyFont="1" applyFill="1" applyBorder="1" applyAlignment="1">
      <alignment horizontal="right"/>
    </xf>
    <xf numFmtId="0" fontId="12" fillId="5" borderId="0" xfId="0" applyFont="1" applyFill="1" applyBorder="1" applyAlignment="1">
      <alignment wrapText="1"/>
    </xf>
    <xf numFmtId="0" fontId="10" fillId="0" borderId="13" xfId="0" applyNumberFormat="1" applyFont="1" applyBorder="1" applyAlignment="1">
      <alignment horizontal="right"/>
    </xf>
    <xf numFmtId="0" fontId="5" fillId="5" borderId="41" xfId="0" applyFont="1" applyFill="1" applyBorder="1" applyAlignment="1">
      <alignment/>
    </xf>
    <xf numFmtId="169" fontId="5" fillId="0" borderId="48" xfId="0" applyNumberFormat="1" applyFont="1" applyBorder="1" applyAlignment="1">
      <alignment horizontal="right"/>
    </xf>
    <xf numFmtId="3" fontId="5" fillId="0" borderId="17" xfId="0" applyNumberFormat="1" applyFont="1" applyBorder="1" applyAlignment="1">
      <alignment horizontal="right"/>
    </xf>
    <xf numFmtId="0" fontId="10" fillId="6" borderId="50" xfId="0" applyFont="1" applyFill="1" applyBorder="1" applyAlignment="1">
      <alignment/>
    </xf>
    <xf numFmtId="0" fontId="12" fillId="6" borderId="51" xfId="0" applyFont="1" applyFill="1" applyBorder="1" applyAlignment="1">
      <alignment horizontal="center"/>
    </xf>
    <xf numFmtId="169" fontId="10" fillId="6" borderId="43" xfId="0" applyNumberFormat="1" applyFont="1" applyFill="1" applyBorder="1" applyAlignment="1">
      <alignment horizontal="right"/>
    </xf>
    <xf numFmtId="3" fontId="10" fillId="6" borderId="13" xfId="0" applyNumberFormat="1" applyFont="1" applyFill="1" applyBorder="1" applyAlignment="1">
      <alignment horizontal="right"/>
    </xf>
    <xf numFmtId="0" fontId="10" fillId="6" borderId="51" xfId="0" applyFont="1" applyFill="1" applyBorder="1" applyAlignment="1">
      <alignment horizontal="center"/>
    </xf>
    <xf numFmtId="0" fontId="10" fillId="6" borderId="13" xfId="0" applyNumberFormat="1" applyFont="1" applyFill="1" applyBorder="1" applyAlignment="1">
      <alignment horizontal="right"/>
    </xf>
    <xf numFmtId="0" fontId="10" fillId="6" borderId="50" xfId="0" applyFont="1" applyFill="1" applyBorder="1" applyAlignment="1">
      <alignment vertical="top" wrapText="1"/>
    </xf>
    <xf numFmtId="169" fontId="10" fillId="6" borderId="29" xfId="0" applyNumberFormat="1" applyFont="1" applyFill="1" applyBorder="1" applyAlignment="1">
      <alignment horizontal="right"/>
    </xf>
    <xf numFmtId="0" fontId="5" fillId="6" borderId="41" xfId="0" applyFont="1" applyFill="1" applyBorder="1" applyAlignment="1">
      <alignment/>
    </xf>
    <xf numFmtId="0" fontId="5" fillId="6" borderId="52" xfId="0" applyFont="1" applyFill="1" applyBorder="1" applyAlignment="1">
      <alignment horizontal="center"/>
    </xf>
    <xf numFmtId="169" fontId="5" fillId="6" borderId="48" xfId="0" applyNumberFormat="1" applyFont="1" applyFill="1" applyBorder="1" applyAlignment="1">
      <alignment horizontal="right"/>
    </xf>
    <xf numFmtId="3" fontId="5" fillId="6" borderId="17" xfId="0" applyNumberFormat="1" applyFont="1" applyFill="1" applyBorder="1" applyAlignment="1">
      <alignment horizontal="right"/>
    </xf>
    <xf numFmtId="0" fontId="10" fillId="6" borderId="54" xfId="0" applyFont="1" applyFill="1" applyBorder="1" applyAlignment="1">
      <alignment/>
    </xf>
    <xf numFmtId="0" fontId="10" fillId="6" borderId="54" xfId="0" applyFont="1" applyFill="1" applyBorder="1" applyAlignment="1">
      <alignment horizontal="center"/>
    </xf>
    <xf numFmtId="169" fontId="12" fillId="6" borderId="54" xfId="0" applyNumberFormat="1" applyFont="1" applyFill="1" applyBorder="1" applyAlignment="1">
      <alignment horizontal="right"/>
    </xf>
    <xf numFmtId="0" fontId="12" fillId="6" borderId="54" xfId="0" applyNumberFormat="1" applyFont="1" applyFill="1" applyBorder="1" applyAlignment="1">
      <alignment horizontal="right"/>
    </xf>
    <xf numFmtId="0" fontId="10" fillId="6" borderId="0" xfId="0" applyFont="1" applyFill="1" applyBorder="1" applyAlignment="1">
      <alignment/>
    </xf>
    <xf numFmtId="0" fontId="10" fillId="6" borderId="0" xfId="0" applyFont="1" applyFill="1" applyBorder="1" applyAlignment="1">
      <alignment horizontal="center"/>
    </xf>
    <xf numFmtId="169" fontId="5" fillId="6" borderId="43" xfId="0" applyNumberFormat="1" applyFont="1" applyFill="1" applyBorder="1" applyAlignment="1">
      <alignment horizontal="right"/>
    </xf>
    <xf numFmtId="3" fontId="5" fillId="6" borderId="13" xfId="0" applyNumberFormat="1" applyFont="1" applyFill="1" applyBorder="1" applyAlignment="1">
      <alignment horizontal="right"/>
    </xf>
    <xf numFmtId="0" fontId="10" fillId="0" borderId="50" xfId="0" applyFont="1" applyBorder="1" applyAlignment="1" quotePrefix="1">
      <alignment horizontal="left" vertical="top" wrapText="1"/>
    </xf>
    <xf numFmtId="0" fontId="10" fillId="0" borderId="50" xfId="0" applyFont="1" applyBorder="1" applyAlignment="1">
      <alignment horizontal="left" vertical="top" wrapText="1"/>
    </xf>
    <xf numFmtId="0" fontId="5" fillId="6" borderId="41" xfId="0" applyFont="1" applyFill="1" applyBorder="1" applyAlignment="1">
      <alignment wrapText="1"/>
    </xf>
    <xf numFmtId="0" fontId="18" fillId="6" borderId="52" xfId="0" applyFont="1" applyFill="1" applyBorder="1" applyAlignment="1">
      <alignment horizontal="center"/>
    </xf>
    <xf numFmtId="0" fontId="5" fillId="6" borderId="0" xfId="0" applyFont="1" applyFill="1" applyBorder="1" applyAlignment="1">
      <alignment wrapText="1"/>
    </xf>
    <xf numFmtId="0" fontId="18" fillId="6" borderId="0" xfId="0" applyFont="1" applyFill="1" applyBorder="1" applyAlignment="1">
      <alignment horizontal="center"/>
    </xf>
    <xf numFmtId="169" fontId="18" fillId="6" borderId="0" xfId="0" applyNumberFormat="1" applyFont="1" applyFill="1" applyBorder="1" applyAlignment="1">
      <alignment horizontal="right"/>
    </xf>
    <xf numFmtId="0" fontId="18" fillId="6" borderId="0" xfId="0" applyNumberFormat="1" applyFont="1" applyFill="1" applyBorder="1" applyAlignment="1">
      <alignment horizontal="right"/>
    </xf>
    <xf numFmtId="0" fontId="10" fillId="0" borderId="50" xfId="0" applyFont="1" applyBorder="1" applyAlignment="1" quotePrefix="1">
      <alignment vertical="top" wrapText="1"/>
    </xf>
    <xf numFmtId="0" fontId="10" fillId="0" borderId="53" xfId="0" applyFont="1" applyBorder="1" applyAlignment="1">
      <alignment vertical="top" wrapText="1"/>
    </xf>
    <xf numFmtId="0" fontId="10" fillId="6" borderId="53" xfId="0" applyFont="1" applyFill="1" applyBorder="1" applyAlignment="1" quotePrefix="1">
      <alignment vertical="top" wrapText="1"/>
    </xf>
    <xf numFmtId="0" fontId="12" fillId="6" borderId="56" xfId="0" applyFont="1" applyFill="1" applyBorder="1" applyAlignment="1">
      <alignment horizontal="center"/>
    </xf>
    <xf numFmtId="169" fontId="11" fillId="0" borderId="17" xfId="0" applyNumberFormat="1" applyFont="1" applyBorder="1" applyAlignment="1">
      <alignment horizontal="right" wrapText="1"/>
    </xf>
    <xf numFmtId="169" fontId="12" fillId="6" borderId="43" xfId="0" applyNumberFormat="1" applyFont="1" applyFill="1" applyBorder="1" applyAlignment="1">
      <alignment horizontal="right"/>
    </xf>
    <xf numFmtId="0" fontId="12" fillId="6" borderId="13" xfId="0" applyNumberFormat="1" applyFont="1" applyFill="1" applyBorder="1" applyAlignment="1">
      <alignment horizontal="right"/>
    </xf>
    <xf numFmtId="169" fontId="18" fillId="6" borderId="48" xfId="0" applyNumberFormat="1" applyFont="1" applyFill="1" applyBorder="1" applyAlignment="1">
      <alignment horizontal="right"/>
    </xf>
    <xf numFmtId="0" fontId="18" fillId="6" borderId="17" xfId="0" applyNumberFormat="1" applyFont="1" applyFill="1" applyBorder="1" applyAlignment="1">
      <alignment horizontal="right"/>
    </xf>
    <xf numFmtId="169" fontId="9" fillId="0" borderId="48" xfId="0" applyNumberFormat="1" applyFont="1" applyBorder="1" applyAlignment="1">
      <alignment horizontal="right" vertical="top" wrapText="1"/>
    </xf>
    <xf numFmtId="3" fontId="9" fillId="0" borderId="17" xfId="0" applyNumberFormat="1" applyFont="1" applyBorder="1" applyAlignment="1">
      <alignment horizontal="right" vertical="top" wrapText="1"/>
    </xf>
    <xf numFmtId="0" fontId="5" fillId="5" borderId="0" xfId="0" applyFont="1" applyFill="1" applyBorder="1" applyAlignment="1">
      <alignment/>
    </xf>
    <xf numFmtId="0" fontId="5" fillId="4" borderId="63" xfId="0" applyFont="1" applyFill="1" applyBorder="1" applyAlignment="1">
      <alignment vertical="top" wrapText="1"/>
    </xf>
    <xf numFmtId="0" fontId="17" fillId="6" borderId="64" xfId="0" applyNumberFormat="1" applyFont="1" applyFill="1" applyBorder="1" applyAlignment="1">
      <alignment horizontal="centerContinuous" wrapText="1"/>
    </xf>
    <xf numFmtId="169" fontId="17" fillId="4" borderId="64" xfId="0" applyNumberFormat="1" applyFont="1" applyFill="1" applyBorder="1" applyAlignment="1">
      <alignment horizontal="centerContinuous" wrapText="1"/>
    </xf>
    <xf numFmtId="0" fontId="17" fillId="4" borderId="65" xfId="0" applyNumberFormat="1" applyFont="1" applyFill="1" applyBorder="1" applyAlignment="1">
      <alignment horizontal="centerContinuous" wrapText="1"/>
    </xf>
    <xf numFmtId="0" fontId="12" fillId="10" borderId="0" xfId="0" applyFont="1" applyFill="1" applyAlignment="1">
      <alignment wrapText="1"/>
    </xf>
    <xf numFmtId="0" fontId="5" fillId="6" borderId="0" xfId="0" applyFont="1" applyFill="1" applyBorder="1" applyAlignment="1">
      <alignment/>
    </xf>
    <xf numFmtId="0" fontId="5" fillId="6" borderId="63" xfId="0" applyFont="1" applyFill="1" applyBorder="1" applyAlignment="1">
      <alignment vertical="center"/>
    </xf>
    <xf numFmtId="169" fontId="12" fillId="6" borderId="64" xfId="0" applyNumberFormat="1" applyFont="1" applyFill="1" applyBorder="1" applyAlignment="1">
      <alignment horizontal="centerContinuous"/>
    </xf>
    <xf numFmtId="0" fontId="12" fillId="6" borderId="65" xfId="0" applyNumberFormat="1" applyFont="1" applyFill="1" applyBorder="1" applyAlignment="1">
      <alignment horizontal="centerContinuous"/>
    </xf>
    <xf numFmtId="169" fontId="11" fillId="0" borderId="48" xfId="0" applyNumberFormat="1" applyFont="1" applyBorder="1" applyAlignment="1">
      <alignment horizontal="right" vertical="top" wrapText="1"/>
    </xf>
    <xf numFmtId="3" fontId="11" fillId="0" borderId="17" xfId="0" applyNumberFormat="1" applyFont="1" applyBorder="1" applyAlignment="1">
      <alignment horizontal="right" vertical="top" wrapText="1"/>
    </xf>
    <xf numFmtId="169" fontId="9" fillId="0" borderId="54" xfId="0" applyNumberFormat="1" applyFont="1" applyBorder="1" applyAlignment="1">
      <alignment vertical="top" wrapText="1"/>
    </xf>
    <xf numFmtId="169" fontId="11" fillId="0" borderId="17" xfId="0" applyNumberFormat="1" applyFont="1" applyBorder="1" applyAlignment="1">
      <alignment vertical="top" wrapText="1"/>
    </xf>
    <xf numFmtId="169" fontId="10" fillId="0" borderId="10" xfId="0" applyNumberFormat="1" applyFont="1" applyBorder="1" applyAlignment="1">
      <alignment/>
    </xf>
    <xf numFmtId="3" fontId="10" fillId="0" borderId="55" xfId="0" applyNumberFormat="1" applyFont="1" applyBorder="1" applyAlignment="1">
      <alignment/>
    </xf>
    <xf numFmtId="0" fontId="5" fillId="6" borderId="50" xfId="0" applyFont="1" applyFill="1" applyBorder="1" applyAlignment="1">
      <alignment/>
    </xf>
    <xf numFmtId="0" fontId="18" fillId="6" borderId="51" xfId="0" applyFont="1" applyFill="1" applyBorder="1" applyAlignment="1">
      <alignment horizontal="center"/>
    </xf>
    <xf numFmtId="0" fontId="5" fillId="6" borderId="50" xfId="0" applyFont="1" applyFill="1" applyBorder="1" applyAlignment="1">
      <alignment vertical="top" wrapText="1"/>
    </xf>
    <xf numFmtId="169" fontId="5" fillId="0" borderId="13" xfId="0" applyNumberFormat="1" applyFont="1" applyBorder="1" applyAlignment="1">
      <alignment horizontal="right" wrapText="1"/>
    </xf>
    <xf numFmtId="0" fontId="5" fillId="6" borderId="41" xfId="0" applyFont="1" applyFill="1" applyBorder="1" applyAlignment="1">
      <alignment vertical="top" wrapText="1"/>
    </xf>
    <xf numFmtId="0" fontId="10" fillId="6" borderId="0" xfId="0" applyFont="1" applyFill="1" applyBorder="1" applyAlignment="1">
      <alignment vertical="top" wrapText="1"/>
    </xf>
    <xf numFmtId="0" fontId="10" fillId="0" borderId="50" xfId="0" applyFont="1" applyBorder="1" applyAlignment="1">
      <alignment vertical="center" wrapText="1"/>
    </xf>
    <xf numFmtId="169" fontId="10" fillId="0" borderId="13" xfId="0" applyNumberFormat="1" applyFont="1" applyBorder="1" applyAlignment="1">
      <alignment horizontal="right" wrapText="1"/>
    </xf>
    <xf numFmtId="169" fontId="10" fillId="0" borderId="54" xfId="0" applyNumberFormat="1" applyFont="1" applyBorder="1" applyAlignment="1">
      <alignment horizontal="right" wrapText="1"/>
    </xf>
    <xf numFmtId="169" fontId="10" fillId="0" borderId="47" xfId="0" applyNumberFormat="1" applyFont="1" applyBorder="1" applyAlignment="1">
      <alignment horizontal="right" wrapText="1"/>
    </xf>
    <xf numFmtId="0" fontId="10" fillId="0" borderId="53" xfId="0" applyFont="1" applyBorder="1" applyAlignment="1">
      <alignment vertical="center" wrapText="1"/>
    </xf>
    <xf numFmtId="0" fontId="5" fillId="0" borderId="53" xfId="0" applyFont="1" applyBorder="1" applyAlignment="1">
      <alignment vertical="center" wrapText="1"/>
    </xf>
    <xf numFmtId="169" fontId="5" fillId="0" borderId="54" xfId="0" applyNumberFormat="1" applyFont="1" applyBorder="1" applyAlignment="1">
      <alignment horizontal="right" wrapText="1"/>
    </xf>
    <xf numFmtId="3" fontId="5" fillId="0" borderId="47" xfId="0" applyNumberFormat="1" applyFont="1" applyBorder="1" applyAlignment="1">
      <alignment horizontal="right" wrapText="1"/>
    </xf>
    <xf numFmtId="169" fontId="5" fillId="0" borderId="47" xfId="0" applyNumberFormat="1" applyFont="1" applyBorder="1" applyAlignment="1">
      <alignment horizontal="right" wrapText="1"/>
    </xf>
    <xf numFmtId="0" fontId="5" fillId="0" borderId="41" xfId="0" applyFont="1" applyBorder="1" applyAlignment="1">
      <alignment vertical="center" wrapText="1"/>
    </xf>
    <xf numFmtId="0" fontId="12" fillId="6" borderId="52" xfId="0" applyFont="1" applyFill="1" applyBorder="1" applyAlignment="1">
      <alignment horizontal="center"/>
    </xf>
    <xf numFmtId="169" fontId="5" fillId="0" borderId="48" xfId="0" applyNumberFormat="1" applyFont="1" applyBorder="1" applyAlignment="1">
      <alignment horizontal="right" wrapText="1"/>
    </xf>
    <xf numFmtId="169" fontId="5" fillId="0" borderId="17" xfId="0" applyNumberFormat="1" applyFont="1" applyBorder="1" applyAlignment="1">
      <alignment horizontal="right" wrapText="1"/>
    </xf>
    <xf numFmtId="0" fontId="10" fillId="12" borderId="51" xfId="0" applyFont="1" applyFill="1" applyBorder="1" applyAlignment="1">
      <alignment horizontal="center" vertical="top" wrapText="1"/>
    </xf>
    <xf numFmtId="169" fontId="9" fillId="5" borderId="43" xfId="0" applyNumberFormat="1" applyFont="1" applyFill="1" applyBorder="1" applyAlignment="1">
      <alignment horizontal="right" wrapText="1"/>
    </xf>
    <xf numFmtId="3" fontId="9" fillId="5" borderId="13" xfId="0" applyNumberFormat="1" applyFont="1" applyFill="1" applyBorder="1" applyAlignment="1">
      <alignment horizontal="right" wrapText="1"/>
    </xf>
    <xf numFmtId="0" fontId="5" fillId="6" borderId="63" xfId="0" applyFont="1" applyFill="1" applyBorder="1" applyAlignment="1">
      <alignment vertical="top" wrapText="1"/>
    </xf>
    <xf numFmtId="169" fontId="17" fillId="6" borderId="64" xfId="0" applyNumberFormat="1" applyFont="1" applyFill="1" applyBorder="1" applyAlignment="1">
      <alignment horizontal="centerContinuous" wrapText="1"/>
    </xf>
    <xf numFmtId="0" fontId="17" fillId="6" borderId="65" xfId="0" applyNumberFormat="1" applyFont="1" applyFill="1" applyBorder="1" applyAlignment="1">
      <alignment horizontal="centerContinuous" wrapText="1"/>
    </xf>
    <xf numFmtId="170" fontId="9" fillId="0" borderId="13" xfId="0" applyNumberFormat="1" applyFont="1" applyBorder="1" applyAlignment="1">
      <alignment horizontal="right" vertical="top" wrapText="1"/>
    </xf>
    <xf numFmtId="0" fontId="5" fillId="6" borderId="57" xfId="0" applyFont="1" applyFill="1" applyBorder="1" applyAlignment="1">
      <alignment vertical="top" wrapText="1"/>
    </xf>
    <xf numFmtId="0" fontId="18" fillId="6" borderId="58" xfId="0" applyFont="1" applyFill="1" applyBorder="1" applyAlignment="1">
      <alignment horizontal="center"/>
    </xf>
    <xf numFmtId="169" fontId="5" fillId="6" borderId="59" xfId="0" applyNumberFormat="1" applyFont="1" applyFill="1" applyBorder="1" applyAlignment="1">
      <alignment horizontal="right"/>
    </xf>
    <xf numFmtId="3" fontId="5" fillId="6" borderId="33" xfId="0" applyNumberFormat="1" applyFont="1" applyFill="1" applyBorder="1" applyAlignment="1">
      <alignment horizontal="right"/>
    </xf>
    <xf numFmtId="0" fontId="10" fillId="6" borderId="66" xfId="0" applyFont="1" applyFill="1" applyBorder="1" applyAlignment="1">
      <alignment vertical="top" wrapText="1"/>
    </xf>
    <xf numFmtId="0" fontId="12" fillId="6" borderId="67" xfId="0" applyFont="1" applyFill="1" applyBorder="1" applyAlignment="1">
      <alignment horizontal="center"/>
    </xf>
    <xf numFmtId="169" fontId="5" fillId="0" borderId="0" xfId="0" applyNumberFormat="1" applyFont="1" applyBorder="1" applyAlignment="1">
      <alignment horizontal="right" wrapText="1"/>
    </xf>
    <xf numFmtId="169" fontId="5" fillId="0" borderId="12" xfId="0" applyNumberFormat="1" applyFont="1" applyBorder="1" applyAlignment="1">
      <alignment horizontal="right" wrapText="1"/>
    </xf>
    <xf numFmtId="0" fontId="10" fillId="6" borderId="53" xfId="0" applyFont="1" applyFill="1" applyBorder="1" applyAlignment="1">
      <alignment vertical="top" wrapText="1"/>
    </xf>
    <xf numFmtId="169" fontId="10" fillId="0" borderId="59" xfId="0" applyNumberFormat="1" applyFont="1" applyBorder="1" applyAlignment="1">
      <alignment horizontal="right" wrapText="1"/>
    </xf>
    <xf numFmtId="3" fontId="10" fillId="0" borderId="33" xfId="0" applyNumberFormat="1" applyFont="1" applyBorder="1" applyAlignment="1">
      <alignment horizontal="right" wrapText="1"/>
    </xf>
    <xf numFmtId="169" fontId="10" fillId="0" borderId="68" xfId="0" applyNumberFormat="1" applyFont="1" applyBorder="1" applyAlignment="1">
      <alignment horizontal="right" wrapText="1"/>
    </xf>
    <xf numFmtId="3" fontId="10" fillId="0" borderId="69" xfId="0" applyNumberFormat="1" applyFont="1" applyBorder="1" applyAlignment="1">
      <alignment horizontal="right" wrapText="1"/>
    </xf>
    <xf numFmtId="3" fontId="10" fillId="0" borderId="47" xfId="0" applyNumberFormat="1" applyFont="1" applyBorder="1" applyAlignment="1">
      <alignment horizontal="right" wrapText="1"/>
    </xf>
    <xf numFmtId="169" fontId="10" fillId="0" borderId="48" xfId="0" applyNumberFormat="1" applyFont="1" applyBorder="1" applyAlignment="1">
      <alignment horizontal="right" wrapText="1"/>
    </xf>
    <xf numFmtId="3" fontId="10" fillId="0" borderId="17" xfId="0" applyNumberFormat="1" applyFont="1" applyBorder="1" applyAlignment="1">
      <alignment horizontal="right" wrapText="1"/>
    </xf>
    <xf numFmtId="169" fontId="17" fillId="6" borderId="43" xfId="0" applyNumberFormat="1" applyFont="1" applyFill="1" applyBorder="1" applyAlignment="1">
      <alignment horizontal="right" wrapText="1"/>
    </xf>
    <xf numFmtId="0" fontId="17" fillId="6" borderId="13" xfId="0" applyNumberFormat="1" applyFont="1" applyFill="1" applyBorder="1" applyAlignment="1">
      <alignment horizontal="right" wrapText="1"/>
    </xf>
    <xf numFmtId="0" fontId="10" fillId="0" borderId="70" xfId="0" applyFont="1" applyBorder="1" applyAlignment="1">
      <alignment/>
    </xf>
    <xf numFmtId="0" fontId="0" fillId="5" borderId="0" xfId="0" applyFill="1" applyAlignment="1">
      <alignment/>
    </xf>
    <xf numFmtId="0" fontId="12" fillId="5" borderId="0" xfId="0" applyFont="1" applyFill="1" applyAlignment="1">
      <alignment horizontal="center"/>
    </xf>
    <xf numFmtId="169" fontId="12" fillId="5" borderId="0" xfId="0" applyNumberFormat="1" applyFont="1" applyFill="1" applyAlignment="1">
      <alignment/>
    </xf>
    <xf numFmtId="0" fontId="12" fillId="5" borderId="0" xfId="0" applyFont="1" applyFill="1" applyAlignment="1">
      <alignment/>
    </xf>
    <xf numFmtId="0" fontId="5" fillId="12" borderId="52" xfId="0" applyFont="1" applyFill="1" applyBorder="1" applyAlignment="1">
      <alignment horizontal="center" vertical="top" wrapText="1"/>
    </xf>
    <xf numFmtId="0" fontId="10" fillId="12" borderId="0" xfId="0" applyFont="1" applyFill="1" applyBorder="1" applyAlignment="1">
      <alignment horizontal="center" vertical="top" wrapText="1"/>
    </xf>
    <xf numFmtId="169" fontId="17" fillId="6" borderId="0" xfId="0" applyNumberFormat="1" applyFont="1" applyFill="1" applyBorder="1" applyAlignment="1">
      <alignment horizontal="right" wrapText="1"/>
    </xf>
    <xf numFmtId="0" fontId="17" fillId="6" borderId="0" xfId="0" applyNumberFormat="1" applyFont="1" applyFill="1" applyBorder="1" applyAlignment="1">
      <alignment horizontal="right" wrapText="1"/>
    </xf>
    <xf numFmtId="3" fontId="9" fillId="0" borderId="13" xfId="0" applyNumberFormat="1" applyFont="1" applyBorder="1" applyAlignment="1">
      <alignment horizontal="right" wrapText="1"/>
    </xf>
    <xf numFmtId="0" fontId="10" fillId="12" borderId="56" xfId="0" applyFont="1" applyFill="1" applyBorder="1" applyAlignment="1">
      <alignment horizontal="center" vertical="top" wrapText="1"/>
    </xf>
    <xf numFmtId="169" fontId="9" fillId="6" borderId="54" xfId="0" applyNumberFormat="1" applyFont="1" applyFill="1" applyBorder="1" applyAlignment="1">
      <alignment horizontal="right" wrapText="1"/>
    </xf>
    <xf numFmtId="3" fontId="9" fillId="6" borderId="47" xfId="0" applyNumberFormat="1" applyFont="1" applyFill="1" applyBorder="1" applyAlignment="1">
      <alignment horizontal="right" wrapText="1"/>
    </xf>
    <xf numFmtId="169" fontId="11" fillId="6" borderId="48" xfId="0" applyNumberFormat="1" applyFont="1" applyFill="1" applyBorder="1" applyAlignment="1">
      <alignment horizontal="right" wrapText="1"/>
    </xf>
    <xf numFmtId="3" fontId="11" fillId="6" borderId="17" xfId="0" applyNumberFormat="1" applyFont="1" applyFill="1" applyBorder="1" applyAlignment="1">
      <alignment horizontal="right" wrapText="1"/>
    </xf>
    <xf numFmtId="0" fontId="9" fillId="0" borderId="50" xfId="0" applyFont="1" applyBorder="1" applyAlignment="1" quotePrefix="1">
      <alignment horizontal="left" vertical="center" wrapText="1"/>
    </xf>
    <xf numFmtId="0" fontId="9" fillId="0" borderId="50" xfId="0" applyFont="1" applyBorder="1" applyAlignment="1">
      <alignment vertical="center" wrapText="1"/>
    </xf>
    <xf numFmtId="169" fontId="5" fillId="0" borderId="43" xfId="0" applyNumberFormat="1" applyFont="1" applyBorder="1" applyAlignment="1">
      <alignment wrapText="1"/>
    </xf>
    <xf numFmtId="3" fontId="5" fillId="0" borderId="13" xfId="0" applyNumberFormat="1" applyFont="1" applyBorder="1" applyAlignment="1">
      <alignment wrapText="1"/>
    </xf>
    <xf numFmtId="169" fontId="5" fillId="0" borderId="43" xfId="0" applyNumberFormat="1" applyFont="1" applyBorder="1" applyAlignment="1">
      <alignment wrapText="1"/>
    </xf>
    <xf numFmtId="3" fontId="5" fillId="0" borderId="13" xfId="0" applyNumberFormat="1" applyFont="1" applyBorder="1" applyAlignment="1">
      <alignment wrapText="1"/>
    </xf>
    <xf numFmtId="0" fontId="10" fillId="0" borderId="50" xfId="0" applyFont="1" applyBorder="1" applyAlignment="1" quotePrefix="1">
      <alignment wrapText="1"/>
    </xf>
    <xf numFmtId="169" fontId="10" fillId="0" borderId="43" xfId="0" applyNumberFormat="1" applyFont="1" applyBorder="1" applyAlignment="1">
      <alignment wrapText="1"/>
    </xf>
    <xf numFmtId="3" fontId="10" fillId="0" borderId="13" xfId="0" applyNumberFormat="1" applyFont="1" applyBorder="1" applyAlignment="1">
      <alignment wrapText="1"/>
    </xf>
    <xf numFmtId="0" fontId="10" fillId="12" borderId="52" xfId="0" applyFont="1" applyFill="1" applyBorder="1" applyAlignment="1">
      <alignment horizontal="center" vertical="top" wrapText="1"/>
    </xf>
    <xf numFmtId="169" fontId="12" fillId="5" borderId="0" xfId="0" applyNumberFormat="1" applyFont="1" applyFill="1" applyAlignment="1">
      <alignment wrapText="1"/>
    </xf>
    <xf numFmtId="0" fontId="10" fillId="6" borderId="50" xfId="0" applyFont="1" applyFill="1" applyBorder="1" applyAlignment="1" quotePrefix="1">
      <alignment vertical="top" wrapText="1"/>
    </xf>
    <xf numFmtId="169" fontId="11" fillId="0" borderId="48" xfId="0" applyNumberFormat="1" applyFont="1" applyBorder="1" applyAlignment="1">
      <alignment wrapText="1"/>
    </xf>
    <xf numFmtId="169" fontId="11" fillId="0" borderId="17" xfId="0" applyNumberFormat="1" applyFont="1" applyBorder="1" applyAlignment="1">
      <alignment wrapText="1"/>
    </xf>
    <xf numFmtId="169" fontId="12" fillId="0" borderId="0" xfId="0" applyNumberFormat="1" applyFont="1" applyAlignment="1">
      <alignment wrapText="1"/>
    </xf>
    <xf numFmtId="0" fontId="12" fillId="0" borderId="0" xfId="0" applyNumberFormat="1" applyFont="1" applyAlignment="1">
      <alignment wrapText="1"/>
    </xf>
    <xf numFmtId="0" fontId="12" fillId="0" borderId="50" xfId="0" applyFont="1" applyBorder="1" applyAlignment="1">
      <alignment wrapText="1"/>
    </xf>
    <xf numFmtId="0" fontId="10" fillId="6" borderId="41" xfId="0" applyFont="1" applyFill="1" applyBorder="1" applyAlignment="1">
      <alignment vertical="top" wrapText="1"/>
    </xf>
    <xf numFmtId="3" fontId="5" fillId="0" borderId="17" xfId="0" applyNumberFormat="1" applyFont="1" applyBorder="1" applyAlignment="1">
      <alignment horizontal="right" wrapText="1"/>
    </xf>
    <xf numFmtId="169" fontId="25" fillId="6" borderId="43" xfId="0" applyNumberFormat="1" applyFont="1" applyFill="1" applyBorder="1" applyAlignment="1">
      <alignment horizontal="right" wrapText="1"/>
    </xf>
    <xf numFmtId="3" fontId="9" fillId="6" borderId="13" xfId="0" applyNumberFormat="1" applyFont="1" applyFill="1" applyBorder="1" applyAlignment="1">
      <alignment horizontal="right" wrapText="1"/>
    </xf>
    <xf numFmtId="8" fontId="10" fillId="0" borderId="50" xfId="26" applyFont="1" applyBorder="1" applyAlignment="1" quotePrefix="1">
      <alignment wrapText="1"/>
    </xf>
    <xf numFmtId="169" fontId="17" fillId="6" borderId="48" xfId="0" applyNumberFormat="1" applyFont="1" applyFill="1" applyBorder="1" applyAlignment="1">
      <alignment horizontal="right" wrapText="1"/>
    </xf>
    <xf numFmtId="169" fontId="9" fillId="6" borderId="43" xfId="0" applyNumberFormat="1" applyFont="1" applyFill="1" applyBorder="1" applyAlignment="1">
      <alignment horizontal="right" wrapText="1"/>
    </xf>
    <xf numFmtId="169" fontId="18" fillId="0" borderId="0" xfId="0" applyNumberFormat="1" applyFont="1" applyAlignment="1">
      <alignment wrapText="1"/>
    </xf>
    <xf numFmtId="0" fontId="10" fillId="0" borderId="50" xfId="0" applyFont="1" applyFill="1" applyBorder="1" applyAlignment="1">
      <alignment vertical="top" wrapText="1"/>
    </xf>
    <xf numFmtId="0" fontId="10" fillId="0" borderId="53" xfId="0" applyFont="1" applyFill="1" applyBorder="1" applyAlignment="1">
      <alignment vertical="top" wrapText="1"/>
    </xf>
    <xf numFmtId="0" fontId="11" fillId="10" borderId="54" xfId="0" applyFont="1" applyFill="1" applyBorder="1" applyAlignment="1">
      <alignment horizontal="center" vertical="top" wrapText="1"/>
    </xf>
    <xf numFmtId="169" fontId="11" fillId="0" borderId="45" xfId="0" applyNumberFormat="1" applyFont="1" applyBorder="1" applyAlignment="1">
      <alignment vertical="top" wrapText="1"/>
    </xf>
    <xf numFmtId="3" fontId="11" fillId="0" borderId="71" xfId="0" applyNumberFormat="1" applyFont="1" applyBorder="1" applyAlignment="1">
      <alignment vertical="top" wrapText="1"/>
    </xf>
    <xf numFmtId="0" fontId="10" fillId="5" borderId="54" xfId="0" applyFont="1" applyFill="1" applyBorder="1" applyAlignment="1">
      <alignment horizontal="center"/>
    </xf>
    <xf numFmtId="169" fontId="10" fillId="0" borderId="45" xfId="0" applyNumberFormat="1" applyFont="1" applyBorder="1" applyAlignment="1">
      <alignment/>
    </xf>
    <xf numFmtId="3" fontId="10" fillId="0" borderId="71" xfId="0" applyNumberFormat="1" applyFont="1" applyBorder="1" applyAlignment="1">
      <alignment/>
    </xf>
    <xf numFmtId="0" fontId="10" fillId="5" borderId="43" xfId="0" applyFont="1" applyFill="1" applyBorder="1" applyAlignment="1">
      <alignment horizontal="center"/>
    </xf>
    <xf numFmtId="0" fontId="18" fillId="0" borderId="41" xfId="0" applyFont="1" applyBorder="1" applyAlignment="1">
      <alignment wrapText="1"/>
    </xf>
    <xf numFmtId="169" fontId="9" fillId="0" borderId="10" xfId="0" applyNumberFormat="1" applyFont="1" applyBorder="1" applyAlignment="1">
      <alignment horizontal="right" vertical="top" wrapText="1"/>
    </xf>
    <xf numFmtId="0" fontId="5" fillId="6" borderId="0" xfId="0" applyFont="1" applyFill="1" applyBorder="1" applyAlignment="1">
      <alignment horizontal="center"/>
    </xf>
    <xf numFmtId="169" fontId="5" fillId="6" borderId="0" xfId="0" applyNumberFormat="1" applyFont="1" applyFill="1" applyBorder="1" applyAlignment="1">
      <alignment horizontal="right"/>
    </xf>
    <xf numFmtId="0" fontId="5" fillId="6" borderId="0" xfId="0" applyNumberFormat="1" applyFont="1" applyFill="1" applyBorder="1" applyAlignment="1">
      <alignment horizontal="right"/>
    </xf>
    <xf numFmtId="0" fontId="19" fillId="0" borderId="0" xfId="0" applyFont="1" applyFill="1" applyBorder="1" applyAlignment="1">
      <alignment vertical="center" wrapText="1"/>
    </xf>
    <xf numFmtId="3" fontId="11" fillId="6" borderId="55" xfId="0" applyNumberFormat="1" applyFont="1" applyFill="1" applyBorder="1" applyAlignment="1">
      <alignment horizontal="right" wrapText="1"/>
    </xf>
    <xf numFmtId="169" fontId="9" fillId="6" borderId="10" xfId="0" applyNumberFormat="1" applyFont="1" applyFill="1" applyBorder="1" applyAlignment="1">
      <alignment horizontal="right" wrapText="1"/>
    </xf>
    <xf numFmtId="3" fontId="9" fillId="6" borderId="55" xfId="0" applyNumberFormat="1" applyFont="1" applyFill="1" applyBorder="1" applyAlignment="1">
      <alignment horizontal="right" wrapText="1"/>
    </xf>
    <xf numFmtId="0" fontId="26" fillId="0" borderId="50" xfId="21" applyFont="1" applyFill="1" applyBorder="1" applyAlignment="1" quotePrefix="1">
      <alignment wrapText="1"/>
      <protection/>
    </xf>
    <xf numFmtId="0" fontId="10" fillId="0" borderId="70" xfId="21" applyFont="1" applyFill="1" applyBorder="1" applyAlignment="1" quotePrefix="1">
      <alignment wrapText="1"/>
      <protection/>
    </xf>
    <xf numFmtId="169" fontId="11" fillId="6" borderId="15" xfId="0" applyNumberFormat="1" applyFont="1" applyFill="1" applyBorder="1" applyAlignment="1">
      <alignment horizontal="right" wrapText="1"/>
    </xf>
    <xf numFmtId="3" fontId="11" fillId="6" borderId="42" xfId="0" applyNumberFormat="1" applyFont="1" applyFill="1" applyBorder="1" applyAlignment="1">
      <alignment horizontal="right" wrapText="1"/>
    </xf>
    <xf numFmtId="169" fontId="17" fillId="3" borderId="2" xfId="0" applyNumberFormat="1" applyFont="1" applyFill="1" applyBorder="1" applyAlignment="1">
      <alignment horizontal="center" vertical="center" wrapText="1"/>
    </xf>
    <xf numFmtId="0" fontId="17" fillId="3" borderId="5" xfId="0" applyNumberFormat="1" applyFont="1" applyFill="1" applyBorder="1" applyAlignment="1">
      <alignment horizontal="center" vertical="center" wrapText="1"/>
    </xf>
    <xf numFmtId="169" fontId="17" fillId="6" borderId="10" xfId="0" applyNumberFormat="1" applyFont="1" applyFill="1" applyBorder="1" applyAlignment="1">
      <alignment horizontal="right" wrapText="1"/>
    </xf>
    <xf numFmtId="0" fontId="17" fillId="6" borderId="55" xfId="0" applyNumberFormat="1" applyFont="1" applyFill="1" applyBorder="1" applyAlignment="1">
      <alignment horizontal="right" wrapText="1"/>
    </xf>
    <xf numFmtId="169" fontId="17" fillId="6" borderId="15" xfId="0" applyNumberFormat="1" applyFont="1" applyFill="1" applyBorder="1" applyAlignment="1">
      <alignment horizontal="right" wrapText="1"/>
    </xf>
    <xf numFmtId="0" fontId="11" fillId="6" borderId="42" xfId="0" applyNumberFormat="1" applyFont="1" applyFill="1" applyBorder="1" applyAlignment="1">
      <alignment horizontal="right" wrapText="1"/>
    </xf>
    <xf numFmtId="0" fontId="11" fillId="6" borderId="55" xfId="0" applyNumberFormat="1" applyFont="1" applyFill="1" applyBorder="1" applyAlignment="1">
      <alignment horizontal="right" wrapText="1"/>
    </xf>
    <xf numFmtId="0" fontId="9" fillId="6" borderId="55" xfId="0" applyNumberFormat="1" applyFont="1" applyFill="1" applyBorder="1" applyAlignment="1">
      <alignment horizontal="right" wrapText="1"/>
    </xf>
    <xf numFmtId="0" fontId="11" fillId="6" borderId="17" xfId="0" applyNumberFormat="1" applyFont="1" applyFill="1" applyBorder="1" applyAlignment="1">
      <alignment horizontal="right" wrapText="1"/>
    </xf>
    <xf numFmtId="3" fontId="11" fillId="6" borderId="13" xfId="0" applyNumberFormat="1" applyFont="1" applyFill="1" applyBorder="1" applyAlignment="1">
      <alignment horizontal="right" wrapText="1"/>
    </xf>
    <xf numFmtId="0" fontId="10" fillId="0" borderId="70" xfId="0" applyFont="1" applyFill="1" applyBorder="1" applyAlignment="1">
      <alignment vertical="top" wrapText="1"/>
    </xf>
    <xf numFmtId="0" fontId="11" fillId="10" borderId="56" xfId="0" applyFont="1" applyFill="1" applyBorder="1" applyAlignment="1">
      <alignment horizontal="center" vertical="top" wrapText="1"/>
    </xf>
    <xf numFmtId="169" fontId="11" fillId="0" borderId="54" xfId="0" applyNumberFormat="1" applyFont="1" applyBorder="1" applyAlignment="1">
      <alignment vertical="top" wrapText="1"/>
    </xf>
    <xf numFmtId="3" fontId="11" fillId="0" borderId="47" xfId="0" applyNumberFormat="1" applyFont="1" applyBorder="1" applyAlignment="1">
      <alignment vertical="top" wrapText="1"/>
    </xf>
    <xf numFmtId="0" fontId="10" fillId="5" borderId="48" xfId="0" applyFont="1" applyFill="1" applyBorder="1" applyAlignment="1">
      <alignment horizontal="center"/>
    </xf>
    <xf numFmtId="169" fontId="5" fillId="0" borderId="15" xfId="0" applyNumberFormat="1" applyFont="1" applyBorder="1" applyAlignment="1">
      <alignment/>
    </xf>
    <xf numFmtId="3" fontId="5" fillId="0" borderId="42" xfId="0" applyNumberFormat="1" applyFont="1" applyBorder="1" applyAlignment="1">
      <alignment/>
    </xf>
    <xf numFmtId="0" fontId="17" fillId="6" borderId="17" xfId="0" applyNumberFormat="1" applyFont="1" applyFill="1" applyBorder="1" applyAlignment="1">
      <alignment horizontal="right" wrapText="1"/>
    </xf>
    <xf numFmtId="0" fontId="5" fillId="12" borderId="0" xfId="0" applyFont="1" applyFill="1" applyBorder="1" applyAlignment="1">
      <alignment horizontal="center" vertical="top" wrapText="1"/>
    </xf>
    <xf numFmtId="169" fontId="11" fillId="6" borderId="54" xfId="0" applyNumberFormat="1" applyFont="1" applyFill="1" applyBorder="1" applyAlignment="1">
      <alignment horizontal="right" wrapText="1"/>
    </xf>
    <xf numFmtId="0" fontId="5" fillId="3" borderId="40" xfId="0" applyFont="1" applyFill="1" applyBorder="1" applyAlignment="1">
      <alignment horizontal="centerContinuous" vertical="top" wrapText="1"/>
    </xf>
    <xf numFmtId="0" fontId="10" fillId="0" borderId="53" xfId="0" applyFont="1" applyBorder="1" applyAlignment="1" quotePrefix="1">
      <alignment horizontal="left" vertical="top" wrapText="1"/>
    </xf>
    <xf numFmtId="0" fontId="10" fillId="0" borderId="53" xfId="0" applyFont="1" applyBorder="1" applyAlignment="1" quotePrefix="1">
      <alignment vertical="top" wrapText="1"/>
    </xf>
    <xf numFmtId="0" fontId="5" fillId="12" borderId="52" xfId="0" applyFont="1" applyFill="1" applyBorder="1" applyAlignment="1">
      <alignment horizontal="center" wrapText="1"/>
    </xf>
    <xf numFmtId="3" fontId="11" fillId="6" borderId="0" xfId="0" applyNumberFormat="1" applyFont="1" applyFill="1" applyBorder="1" applyAlignment="1">
      <alignment horizontal="right" wrapText="1"/>
    </xf>
    <xf numFmtId="0" fontId="10" fillId="0" borderId="53" xfId="0" applyFont="1" applyBorder="1" applyAlignment="1" quotePrefix="1">
      <alignment wrapText="1"/>
    </xf>
    <xf numFmtId="169" fontId="9" fillId="0" borderId="47" xfId="0" applyNumberFormat="1" applyFont="1" applyBorder="1" applyAlignment="1">
      <alignment horizontal="right" vertical="top" wrapText="1"/>
    </xf>
    <xf numFmtId="0" fontId="10" fillId="13" borderId="0" xfId="0" applyFont="1" applyFill="1" applyBorder="1" applyAlignment="1">
      <alignment horizontal="center" vertical="top" wrapText="1"/>
    </xf>
    <xf numFmtId="169" fontId="17" fillId="5" borderId="0" xfId="0" applyNumberFormat="1" applyFont="1" applyFill="1" applyBorder="1" applyAlignment="1">
      <alignment horizontal="right" wrapText="1"/>
    </xf>
    <xf numFmtId="0" fontId="17" fillId="5" borderId="0" xfId="0" applyNumberFormat="1" applyFont="1" applyFill="1" applyBorder="1" applyAlignment="1">
      <alignment horizontal="right" wrapText="1"/>
    </xf>
    <xf numFmtId="0" fontId="10" fillId="5" borderId="0" xfId="0" applyFont="1" applyFill="1" applyBorder="1" applyAlignment="1">
      <alignment vertical="top" wrapText="1"/>
    </xf>
    <xf numFmtId="0" fontId="10" fillId="0" borderId="72" xfId="0" applyFont="1" applyBorder="1" applyAlignment="1" quotePrefix="1">
      <alignment vertical="center" wrapText="1"/>
    </xf>
    <xf numFmtId="0" fontId="9" fillId="6" borderId="13" xfId="0" applyNumberFormat="1" applyFont="1" applyFill="1" applyBorder="1" applyAlignment="1">
      <alignment horizontal="right" wrapText="1"/>
    </xf>
    <xf numFmtId="0" fontId="10" fillId="0" borderId="50" xfId="0" applyFont="1" applyBorder="1" applyAlignment="1" quotePrefix="1">
      <alignment horizontal="left" vertical="center" wrapText="1"/>
    </xf>
    <xf numFmtId="169" fontId="12" fillId="0" borderId="0" xfId="0" applyNumberFormat="1" applyFont="1" applyAlignment="1">
      <alignment wrapText="1"/>
    </xf>
    <xf numFmtId="0" fontId="10" fillId="6" borderId="57" xfId="0" applyFont="1" applyFill="1" applyBorder="1" applyAlignment="1">
      <alignment vertical="top" wrapText="1"/>
    </xf>
    <xf numFmtId="0" fontId="10" fillId="12" borderId="58" xfId="0" applyFont="1" applyFill="1" applyBorder="1" applyAlignment="1">
      <alignment horizontal="center" vertical="top" wrapText="1"/>
    </xf>
    <xf numFmtId="169" fontId="17" fillId="6" borderId="59" xfId="0" applyNumberFormat="1" applyFont="1" applyFill="1" applyBorder="1" applyAlignment="1">
      <alignment horizontal="right" wrapText="1"/>
    </xf>
    <xf numFmtId="0" fontId="17" fillId="6" borderId="33" xfId="0" applyNumberFormat="1" applyFont="1" applyFill="1" applyBorder="1" applyAlignment="1">
      <alignment horizontal="right" wrapText="1"/>
    </xf>
    <xf numFmtId="0" fontId="10" fillId="6" borderId="73" xfId="0" applyFont="1" applyFill="1" applyBorder="1" applyAlignment="1">
      <alignment vertical="top" wrapText="1"/>
    </xf>
    <xf numFmtId="169" fontId="12" fillId="0" borderId="10" xfId="0" applyNumberFormat="1" applyFont="1" applyBorder="1" applyAlignment="1">
      <alignment horizontal="right" wrapText="1"/>
    </xf>
    <xf numFmtId="0" fontId="12" fillId="0" borderId="74" xfId="0" applyFont="1" applyBorder="1" applyAlignment="1">
      <alignment horizontal="right" wrapText="1"/>
    </xf>
    <xf numFmtId="0" fontId="12" fillId="0" borderId="8" xfId="0" applyFont="1" applyBorder="1" applyAlignment="1">
      <alignment horizontal="right" wrapText="1"/>
    </xf>
    <xf numFmtId="0" fontId="5" fillId="5" borderId="0" xfId="0" applyFont="1" applyFill="1" applyBorder="1" applyAlignment="1">
      <alignment horizontal="center"/>
    </xf>
    <xf numFmtId="169" fontId="5" fillId="5" borderId="0" xfId="0" applyNumberFormat="1" applyFont="1" applyFill="1" applyBorder="1" applyAlignment="1">
      <alignment horizontal="right"/>
    </xf>
    <xf numFmtId="0" fontId="5" fillId="5" borderId="0" xfId="0" applyNumberFormat="1" applyFont="1" applyFill="1" applyBorder="1" applyAlignment="1">
      <alignment horizontal="right"/>
    </xf>
    <xf numFmtId="0" fontId="5" fillId="3" borderId="40" xfId="0" applyFont="1" applyFill="1" applyBorder="1" applyAlignment="1">
      <alignment vertical="center" wrapText="1"/>
    </xf>
    <xf numFmtId="0" fontId="10" fillId="11" borderId="49" xfId="0" applyFont="1" applyFill="1" applyBorder="1" applyAlignment="1">
      <alignment horizontal="center" vertical="top" wrapText="1"/>
    </xf>
    <xf numFmtId="0" fontId="10" fillId="0" borderId="51" xfId="0" applyFont="1" applyBorder="1" applyAlignment="1">
      <alignment/>
    </xf>
    <xf numFmtId="3" fontId="10" fillId="0" borderId="13" xfId="0" applyNumberFormat="1" applyFont="1" applyBorder="1" applyAlignment="1">
      <alignment/>
    </xf>
    <xf numFmtId="3" fontId="10" fillId="0" borderId="0" xfId="0" applyNumberFormat="1" applyFont="1" applyBorder="1" applyAlignment="1">
      <alignment/>
    </xf>
    <xf numFmtId="0" fontId="10" fillId="0" borderId="56" xfId="0" applyFont="1" applyBorder="1" applyAlignment="1">
      <alignment/>
    </xf>
    <xf numFmtId="169" fontId="10" fillId="0" borderId="54" xfId="0" applyNumberFormat="1" applyFont="1" applyBorder="1" applyAlignment="1">
      <alignment/>
    </xf>
    <xf numFmtId="3" fontId="10" fillId="0" borderId="47" xfId="0" applyNumberFormat="1" applyFont="1" applyBorder="1" applyAlignment="1">
      <alignment/>
    </xf>
    <xf numFmtId="3" fontId="10" fillId="0" borderId="47" xfId="0" applyNumberFormat="1" applyFont="1" applyBorder="1" applyAlignment="1">
      <alignment horizontal="right"/>
    </xf>
    <xf numFmtId="3" fontId="10" fillId="0" borderId="0" xfId="0" applyNumberFormat="1" applyFont="1" applyBorder="1" applyAlignment="1">
      <alignment horizontal="right"/>
    </xf>
    <xf numFmtId="169" fontId="10" fillId="0" borderId="54" xfId="25" applyNumberFormat="1" applyFont="1" applyBorder="1" applyAlignment="1">
      <alignment/>
    </xf>
    <xf numFmtId="3" fontId="10" fillId="0" borderId="47" xfId="25" applyNumberFormat="1" applyFont="1" applyBorder="1" applyAlignment="1">
      <alignment/>
    </xf>
    <xf numFmtId="3" fontId="10" fillId="0" borderId="0" xfId="25" applyNumberFormat="1" applyFont="1" applyBorder="1" applyAlignment="1">
      <alignment/>
    </xf>
    <xf numFmtId="0" fontId="10" fillId="6" borderId="50" xfId="0" applyFont="1" applyFill="1" applyBorder="1" applyAlignment="1">
      <alignment horizontal="left" vertical="top" wrapText="1"/>
    </xf>
    <xf numFmtId="0" fontId="10" fillId="0" borderId="52" xfId="0" applyFont="1" applyBorder="1" applyAlignment="1">
      <alignment/>
    </xf>
    <xf numFmtId="4" fontId="28" fillId="0" borderId="0" xfId="0" applyNumberFormat="1" applyFont="1" applyBorder="1" applyAlignment="1">
      <alignment/>
    </xf>
    <xf numFmtId="0" fontId="0" fillId="0" borderId="51" xfId="0" applyBorder="1" applyAlignment="1">
      <alignment/>
    </xf>
    <xf numFmtId="169" fontId="5" fillId="0" borderId="43" xfId="21" applyNumberFormat="1" applyFont="1" applyFill="1" applyBorder="1" applyAlignment="1">
      <alignment wrapText="1"/>
      <protection/>
    </xf>
    <xf numFmtId="3" fontId="5" fillId="0" borderId="13" xfId="21" applyNumberFormat="1" applyFont="1" applyFill="1" applyBorder="1" applyAlignment="1">
      <alignment wrapText="1"/>
      <protection/>
    </xf>
    <xf numFmtId="3" fontId="10" fillId="0" borderId="10" xfId="21" applyNumberFormat="1" applyFont="1" applyFill="1" applyBorder="1" applyAlignment="1">
      <alignment wrapText="1"/>
      <protection/>
    </xf>
    <xf numFmtId="3" fontId="10" fillId="0" borderId="55" xfId="21" applyNumberFormat="1" applyFont="1" applyFill="1" applyBorder="1" applyAlignment="1">
      <alignment wrapText="1"/>
      <protection/>
    </xf>
    <xf numFmtId="169" fontId="5" fillId="0" borderId="43" xfId="21" applyNumberFormat="1" applyFont="1" applyFill="1" applyBorder="1" applyAlignment="1">
      <alignment wrapText="1"/>
      <protection/>
    </xf>
    <xf numFmtId="3" fontId="5" fillId="0" borderId="13" xfId="21" applyNumberFormat="1" applyFont="1" applyFill="1" applyBorder="1" applyAlignment="1">
      <alignment wrapText="1"/>
      <protection/>
    </xf>
    <xf numFmtId="0" fontId="5" fillId="0" borderId="50" xfId="0" applyFont="1" applyBorder="1" applyAlignment="1">
      <alignment vertical="center" wrapText="1"/>
    </xf>
    <xf numFmtId="0" fontId="10" fillId="6" borderId="70" xfId="0" applyFont="1" applyFill="1" applyBorder="1" applyAlignment="1">
      <alignment vertical="top" wrapText="1"/>
    </xf>
    <xf numFmtId="0" fontId="10" fillId="0" borderId="51" xfId="0" applyFont="1" applyBorder="1" applyAlignment="1">
      <alignment horizontal="center" vertical="top" wrapText="1"/>
    </xf>
    <xf numFmtId="0" fontId="10" fillId="0" borderId="52" xfId="0" applyFont="1" applyBorder="1" applyAlignment="1">
      <alignment horizontal="center" vertical="top" wrapText="1"/>
    </xf>
    <xf numFmtId="4" fontId="11" fillId="0" borderId="48" xfId="0" applyNumberFormat="1" applyFont="1" applyBorder="1" applyAlignment="1">
      <alignment vertical="top" wrapText="1"/>
    </xf>
    <xf numFmtId="4" fontId="11" fillId="0" borderId="17" xfId="0" applyNumberFormat="1" applyFont="1" applyBorder="1" applyAlignment="1">
      <alignment vertical="top" wrapText="1"/>
    </xf>
    <xf numFmtId="3" fontId="10" fillId="0" borderId="13" xfId="21" applyNumberFormat="1" applyFont="1" applyFill="1" applyBorder="1" applyAlignment="1">
      <alignment wrapText="1"/>
      <protection/>
    </xf>
    <xf numFmtId="3" fontId="10" fillId="0" borderId="13" xfId="21" applyNumberFormat="1" applyFont="1" applyFill="1" applyBorder="1" applyAlignment="1">
      <alignment horizontal="right" wrapText="1"/>
      <protection/>
    </xf>
    <xf numFmtId="0" fontId="14" fillId="12" borderId="0" xfId="0" applyFont="1" applyFill="1" applyBorder="1" applyAlignment="1">
      <alignment horizontal="centerContinuous" vertical="top" wrapText="1"/>
    </xf>
    <xf numFmtId="169" fontId="15" fillId="6" borderId="0" xfId="0" applyNumberFormat="1" applyFont="1" applyFill="1" applyBorder="1" applyAlignment="1">
      <alignment horizontal="centerContinuous" wrapText="1"/>
    </xf>
    <xf numFmtId="0" fontId="15" fillId="6" borderId="0" xfId="0" applyNumberFormat="1" applyFont="1" applyFill="1" applyBorder="1" applyAlignment="1">
      <alignment horizontal="centerContinuous" wrapText="1"/>
    </xf>
    <xf numFmtId="0" fontId="14" fillId="6" borderId="0" xfId="0" applyFont="1" applyFill="1" applyBorder="1" applyAlignment="1">
      <alignment horizontal="centerContinuous" vertical="top" wrapText="1"/>
    </xf>
    <xf numFmtId="169" fontId="27" fillId="0" borderId="43" xfId="0" applyNumberFormat="1" applyFont="1" applyBorder="1" applyAlignment="1">
      <alignment horizontal="right" vertical="top" wrapText="1"/>
    </xf>
    <xf numFmtId="3" fontId="27" fillId="0" borderId="13" xfId="0" applyNumberFormat="1" applyFont="1" applyBorder="1" applyAlignment="1">
      <alignment horizontal="right" vertical="top" wrapText="1"/>
    </xf>
    <xf numFmtId="3" fontId="9" fillId="0" borderId="47" xfId="0" applyNumberFormat="1" applyFont="1" applyBorder="1" applyAlignment="1">
      <alignment horizontal="right" vertical="top" wrapText="1"/>
    </xf>
    <xf numFmtId="169" fontId="9" fillId="0" borderId="47" xfId="0" applyNumberFormat="1" applyFont="1" applyBorder="1" applyAlignment="1">
      <alignment vertical="top" wrapText="1"/>
    </xf>
    <xf numFmtId="169" fontId="11" fillId="6" borderId="17" xfId="0" applyNumberFormat="1" applyFont="1" applyFill="1" applyBorder="1" applyAlignment="1">
      <alignment horizontal="right" wrapText="1"/>
    </xf>
    <xf numFmtId="169" fontId="11" fillId="6" borderId="0" xfId="0" applyNumberFormat="1" applyFont="1" applyFill="1" applyBorder="1" applyAlignment="1">
      <alignment horizontal="right" wrapText="1"/>
    </xf>
    <xf numFmtId="169" fontId="9" fillId="6" borderId="13" xfId="0" applyNumberFormat="1" applyFont="1" applyFill="1" applyBorder="1" applyAlignment="1">
      <alignment horizontal="right" wrapText="1"/>
    </xf>
    <xf numFmtId="169" fontId="11" fillId="0" borderId="54" xfId="0" applyNumberFormat="1" applyFont="1" applyBorder="1" applyAlignment="1">
      <alignment horizontal="right" vertical="top" wrapText="1"/>
    </xf>
    <xf numFmtId="169" fontId="11" fillId="0" borderId="47" xfId="0" applyNumberFormat="1" applyFont="1" applyBorder="1" applyAlignment="1">
      <alignment horizontal="right" vertical="top" wrapText="1"/>
    </xf>
    <xf numFmtId="169" fontId="25" fillId="6" borderId="54" xfId="0" applyNumberFormat="1" applyFont="1" applyFill="1" applyBorder="1" applyAlignment="1">
      <alignment horizontal="right" wrapText="1"/>
    </xf>
    <xf numFmtId="0" fontId="25" fillId="6" borderId="47" xfId="0" applyNumberFormat="1" applyFont="1" applyFill="1" applyBorder="1" applyAlignment="1">
      <alignment horizontal="right" wrapText="1"/>
    </xf>
    <xf numFmtId="0" fontId="11" fillId="6" borderId="13" xfId="0" applyNumberFormat="1" applyFont="1" applyFill="1" applyBorder="1" applyAlignment="1">
      <alignment horizontal="right" wrapText="1"/>
    </xf>
    <xf numFmtId="0" fontId="9" fillId="6" borderId="47" xfId="0" applyNumberFormat="1" applyFont="1" applyFill="1" applyBorder="1" applyAlignment="1">
      <alignment horizontal="right" wrapText="1"/>
    </xf>
    <xf numFmtId="0" fontId="11" fillId="6" borderId="47" xfId="0" applyNumberFormat="1" applyFont="1" applyFill="1" applyBorder="1" applyAlignment="1">
      <alignment horizontal="right" wrapText="1"/>
    </xf>
    <xf numFmtId="169" fontId="17" fillId="6" borderId="54" xfId="0" applyNumberFormat="1" applyFont="1" applyFill="1" applyBorder="1" applyAlignment="1">
      <alignment horizontal="right" wrapText="1"/>
    </xf>
    <xf numFmtId="0" fontId="17" fillId="6" borderId="47" xfId="0" applyNumberFormat="1" applyFont="1" applyFill="1" applyBorder="1" applyAlignment="1">
      <alignment horizontal="right" wrapText="1"/>
    </xf>
    <xf numFmtId="169" fontId="10" fillId="0" borderId="13" xfId="0" applyNumberFormat="1" applyFont="1" applyBorder="1" applyAlignment="1">
      <alignment/>
    </xf>
    <xf numFmtId="169" fontId="5" fillId="6" borderId="0" xfId="0" applyNumberFormat="1" applyFont="1" applyFill="1" applyBorder="1" applyAlignment="1">
      <alignment/>
    </xf>
    <xf numFmtId="0" fontId="5" fillId="6" borderId="0" xfId="0" applyNumberFormat="1" applyFont="1" applyFill="1" applyBorder="1" applyAlignment="1">
      <alignment/>
    </xf>
    <xf numFmtId="169" fontId="17" fillId="6" borderId="0" xfId="0" applyNumberFormat="1" applyFont="1" applyFill="1" applyBorder="1" applyAlignment="1">
      <alignment horizontal="center" wrapText="1"/>
    </xf>
    <xf numFmtId="0" fontId="17" fillId="6" borderId="0" xfId="0" applyNumberFormat="1" applyFont="1" applyFill="1" applyBorder="1" applyAlignment="1">
      <alignment horizontal="center" wrapText="1"/>
    </xf>
    <xf numFmtId="0" fontId="18" fillId="0" borderId="0" xfId="0" applyFont="1" applyBorder="1" applyAlignment="1">
      <alignment vertical="center"/>
    </xf>
    <xf numFmtId="4" fontId="10" fillId="0" borderId="48" xfId="0" applyNumberFormat="1" applyFont="1" applyBorder="1" applyAlignment="1">
      <alignment horizontal="right" wrapText="1"/>
    </xf>
    <xf numFmtId="4" fontId="10" fillId="0" borderId="17" xfId="0" applyNumberFormat="1" applyFont="1" applyBorder="1" applyAlignment="1">
      <alignment horizontal="right" wrapText="1"/>
    </xf>
    <xf numFmtId="0" fontId="5" fillId="6" borderId="64" xfId="0" applyFont="1" applyFill="1" applyBorder="1" applyAlignment="1">
      <alignment vertical="top" wrapText="1"/>
    </xf>
    <xf numFmtId="0" fontId="5" fillId="12" borderId="64" xfId="0" applyFont="1" applyFill="1" applyBorder="1" applyAlignment="1">
      <alignment horizontal="center" vertical="top" wrapText="1"/>
    </xf>
    <xf numFmtId="169" fontId="17" fillId="6" borderId="64" xfId="0" applyNumberFormat="1" applyFont="1" applyFill="1" applyBorder="1" applyAlignment="1">
      <alignment horizontal="right" wrapText="1"/>
    </xf>
    <xf numFmtId="0" fontId="17" fillId="6" borderId="64" xfId="0" applyNumberFormat="1" applyFont="1" applyFill="1" applyBorder="1" applyAlignment="1">
      <alignment horizontal="right" wrapText="1"/>
    </xf>
    <xf numFmtId="169" fontId="10" fillId="0" borderId="11" xfId="0" applyNumberFormat="1" applyFont="1" applyBorder="1" applyAlignment="1">
      <alignment horizontal="right" wrapText="1"/>
    </xf>
    <xf numFmtId="3" fontId="10" fillId="0" borderId="12" xfId="0" applyNumberFormat="1" applyFont="1" applyBorder="1" applyAlignment="1">
      <alignment horizontal="right" wrapText="1"/>
    </xf>
    <xf numFmtId="0" fontId="5" fillId="6" borderId="75" xfId="0" applyFont="1" applyFill="1" applyBorder="1" applyAlignment="1">
      <alignment vertical="top" wrapText="1"/>
    </xf>
    <xf numFmtId="169" fontId="12" fillId="0" borderId="0" xfId="0" applyNumberFormat="1" applyFont="1" applyBorder="1" applyAlignment="1">
      <alignment horizontal="right" wrapText="1"/>
    </xf>
    <xf numFmtId="3" fontId="12" fillId="0" borderId="0" xfId="0" applyNumberFormat="1" applyFont="1" applyBorder="1" applyAlignment="1">
      <alignment horizontal="right" wrapText="1"/>
    </xf>
    <xf numFmtId="0" fontId="29" fillId="12" borderId="0" xfId="0" applyFont="1" applyFill="1" applyBorder="1" applyAlignment="1">
      <alignment horizontal="centerContinuous" wrapText="1"/>
    </xf>
    <xf numFmtId="0" fontId="30" fillId="6" borderId="0" xfId="0" applyFont="1" applyFill="1" applyBorder="1" applyAlignment="1">
      <alignment horizontal="centerContinuous" wrapText="1"/>
    </xf>
    <xf numFmtId="0" fontId="29" fillId="0" borderId="0" xfId="0" applyFont="1" applyAlignment="1">
      <alignment wrapText="1"/>
    </xf>
    <xf numFmtId="0" fontId="10" fillId="6" borderId="0" xfId="0" applyFont="1" applyFill="1" applyBorder="1" applyAlignment="1">
      <alignment horizontal="left" wrapText="1"/>
    </xf>
    <xf numFmtId="169" fontId="17" fillId="3" borderId="3" xfId="0" applyNumberFormat="1" applyFont="1" applyFill="1" applyBorder="1" applyAlignment="1">
      <alignment horizontal="center" vertical="center" wrapText="1"/>
    </xf>
    <xf numFmtId="169" fontId="17" fillId="3" borderId="39" xfId="0" applyNumberFormat="1" applyFont="1" applyFill="1" applyBorder="1" applyAlignment="1">
      <alignment horizontal="center" vertical="center" wrapText="1"/>
    </xf>
    <xf numFmtId="0" fontId="10" fillId="6" borderId="70" xfId="0" applyFont="1" applyFill="1" applyBorder="1" applyAlignment="1">
      <alignment vertical="top"/>
    </xf>
    <xf numFmtId="0" fontId="6" fillId="2" borderId="39" xfId="0" applyFont="1" applyFill="1" applyBorder="1" applyAlignment="1">
      <alignment horizontal="centerContinuous"/>
    </xf>
    <xf numFmtId="0" fontId="13" fillId="5" borderId="6" xfId="0" applyFont="1" applyFill="1" applyBorder="1" applyAlignment="1">
      <alignment horizontal="center" vertical="center" wrapText="1"/>
    </xf>
    <xf numFmtId="0" fontId="25" fillId="5" borderId="76" xfId="0" applyFont="1" applyFill="1" applyBorder="1" applyAlignment="1">
      <alignment horizontal="center" vertical="top" wrapText="1"/>
    </xf>
    <xf numFmtId="0" fontId="25" fillId="5" borderId="77" xfId="0" applyFont="1" applyFill="1" applyBorder="1" applyAlignment="1">
      <alignment horizontal="center" vertical="top" wrapText="1"/>
    </xf>
    <xf numFmtId="0" fontId="25" fillId="5" borderId="74" xfId="0" applyFont="1" applyFill="1" applyBorder="1" applyAlignment="1">
      <alignment horizontal="center" vertical="top" wrapText="1"/>
    </xf>
    <xf numFmtId="0" fontId="10" fillId="5" borderId="73" xfId="0" applyFont="1" applyFill="1" applyBorder="1" applyAlignment="1">
      <alignment vertical="center" wrapText="1"/>
    </xf>
    <xf numFmtId="3" fontId="10" fillId="0" borderId="78" xfId="0" applyNumberFormat="1" applyFont="1" applyBorder="1" applyAlignment="1">
      <alignment horizontal="right"/>
    </xf>
    <xf numFmtId="3" fontId="10" fillId="0" borderId="26" xfId="0" applyNumberFormat="1" applyFont="1" applyBorder="1" applyAlignment="1">
      <alignment horizontal="right"/>
    </xf>
    <xf numFmtId="3" fontId="10" fillId="0" borderId="28" xfId="0" applyNumberFormat="1" applyFont="1" applyBorder="1" applyAlignment="1">
      <alignment horizontal="right"/>
    </xf>
    <xf numFmtId="0" fontId="10" fillId="5" borderId="50" xfId="0" applyFont="1" applyFill="1" applyBorder="1" applyAlignment="1">
      <alignment vertical="center" wrapText="1"/>
    </xf>
    <xf numFmtId="3" fontId="10" fillId="0" borderId="79" xfId="0" applyNumberFormat="1" applyFont="1" applyBorder="1" applyAlignment="1">
      <alignment horizontal="right"/>
    </xf>
    <xf numFmtId="3" fontId="10" fillId="0" borderId="10" xfId="0" applyNumberFormat="1" applyFont="1" applyBorder="1" applyAlignment="1">
      <alignment horizontal="right"/>
    </xf>
    <xf numFmtId="3" fontId="10" fillId="0" borderId="80" xfId="0" applyNumberFormat="1" applyFont="1" applyBorder="1" applyAlignment="1">
      <alignment horizontal="right"/>
    </xf>
    <xf numFmtId="169" fontId="10" fillId="0" borderId="79" xfId="0" applyNumberFormat="1" applyFont="1" applyBorder="1" applyAlignment="1">
      <alignment/>
    </xf>
    <xf numFmtId="169" fontId="10" fillId="0" borderId="51" xfId="0" applyNumberFormat="1" applyFont="1" applyBorder="1" applyAlignment="1">
      <alignment/>
    </xf>
    <xf numFmtId="0" fontId="10" fillId="5" borderId="81" xfId="0" applyFont="1" applyFill="1" applyBorder="1" applyAlignment="1">
      <alignment vertical="center" wrapText="1"/>
    </xf>
    <xf numFmtId="0" fontId="10" fillId="5" borderId="41" xfId="0" applyFont="1" applyFill="1" applyBorder="1" applyAlignment="1">
      <alignment vertical="center" wrapText="1"/>
    </xf>
    <xf numFmtId="3" fontId="10" fillId="5" borderId="82" xfId="0" applyNumberFormat="1" applyFont="1" applyFill="1" applyBorder="1" applyAlignment="1">
      <alignment horizontal="right"/>
    </xf>
    <xf numFmtId="3" fontId="10" fillId="5" borderId="15" xfId="0" applyNumberFormat="1" applyFont="1" applyFill="1" applyBorder="1" applyAlignment="1">
      <alignment horizontal="right"/>
    </xf>
    <xf numFmtId="3" fontId="10" fillId="5" borderId="17" xfId="0" applyNumberFormat="1" applyFont="1" applyFill="1" applyBorder="1" applyAlignment="1">
      <alignment horizontal="right"/>
    </xf>
    <xf numFmtId="0" fontId="13" fillId="5" borderId="0" xfId="0" applyFont="1" applyFill="1" applyAlignment="1">
      <alignment/>
    </xf>
    <xf numFmtId="0" fontId="18" fillId="3" borderId="83" xfId="0" applyFont="1" applyFill="1" applyBorder="1" applyAlignment="1">
      <alignment horizontal="centerContinuous"/>
    </xf>
    <xf numFmtId="0" fontId="5" fillId="3" borderId="84" xfId="0" applyFont="1" applyFill="1" applyBorder="1" applyAlignment="1">
      <alignment horizontal="centerContinuous"/>
    </xf>
    <xf numFmtId="0" fontId="18" fillId="3" borderId="85" xfId="0" applyFont="1" applyFill="1" applyBorder="1" applyAlignment="1">
      <alignment horizontal="centerContinuous"/>
    </xf>
    <xf numFmtId="0" fontId="10" fillId="0" borderId="6" xfId="0" applyFont="1" applyBorder="1" applyAlignment="1">
      <alignment horizontal="center"/>
    </xf>
    <xf numFmtId="0" fontId="10" fillId="0" borderId="86" xfId="0" applyFont="1" applyBorder="1" applyAlignment="1">
      <alignment horizontal="center"/>
    </xf>
    <xf numFmtId="0" fontId="10" fillId="0" borderId="87" xfId="0" applyFont="1" applyBorder="1" applyAlignment="1">
      <alignment horizontal="center"/>
    </xf>
    <xf numFmtId="0" fontId="10" fillId="0" borderId="88" xfId="0" applyFont="1" applyBorder="1" applyAlignment="1">
      <alignment horizontal="center" vertical="center"/>
    </xf>
    <xf numFmtId="0" fontId="10" fillId="0" borderId="89" xfId="0" applyFont="1" applyBorder="1" applyAlignment="1">
      <alignment horizontal="center" vertical="center" wrapText="1"/>
    </xf>
    <xf numFmtId="0" fontId="10" fillId="0" borderId="89" xfId="0" applyFont="1" applyBorder="1" applyAlignment="1">
      <alignment horizontal="center" vertical="center"/>
    </xf>
    <xf numFmtId="0" fontId="10" fillId="0" borderId="90" xfId="0" applyFont="1" applyBorder="1" applyAlignment="1">
      <alignment horizontal="center" vertical="center"/>
    </xf>
    <xf numFmtId="0" fontId="12" fillId="0" borderId="6" xfId="0" applyFont="1" applyBorder="1" applyAlignment="1">
      <alignment horizontal="right"/>
    </xf>
    <xf numFmtId="0" fontId="12" fillId="0" borderId="86" xfId="0" applyFont="1" applyBorder="1" applyAlignment="1">
      <alignment horizontal="right"/>
    </xf>
    <xf numFmtId="0" fontId="12" fillId="0" borderId="87" xfId="0" applyFont="1" applyBorder="1" applyAlignment="1">
      <alignment horizontal="right"/>
    </xf>
    <xf numFmtId="0" fontId="12" fillId="0" borderId="91" xfId="0" applyFont="1" applyBorder="1" applyAlignment="1">
      <alignment horizontal="right"/>
    </xf>
    <xf numFmtId="0" fontId="12" fillId="0" borderId="92" xfId="0" applyFont="1" applyBorder="1" applyAlignment="1">
      <alignment horizontal="right"/>
    </xf>
    <xf numFmtId="0" fontId="12" fillId="0" borderId="93" xfId="0" applyFont="1" applyBorder="1" applyAlignment="1">
      <alignment horizontal="right"/>
    </xf>
    <xf numFmtId="0" fontId="18" fillId="3" borderId="83" xfId="0" applyFont="1" applyFill="1" applyBorder="1" applyAlignment="1">
      <alignment horizontal="centerContinuous"/>
    </xf>
    <xf numFmtId="0" fontId="12" fillId="3" borderId="84" xfId="0" applyFont="1" applyFill="1" applyBorder="1" applyAlignment="1">
      <alignment horizontal="centerContinuous"/>
    </xf>
    <xf numFmtId="0" fontId="12" fillId="3" borderId="85" xfId="0" applyFont="1" applyFill="1" applyBorder="1" applyAlignment="1">
      <alignment horizontal="centerContinuous"/>
    </xf>
    <xf numFmtId="0" fontId="8" fillId="0" borderId="94" xfId="0" applyFont="1" applyBorder="1" applyAlignment="1">
      <alignment horizontal="center"/>
    </xf>
    <xf numFmtId="0" fontId="8" fillId="0" borderId="77" xfId="0" applyFont="1" applyBorder="1" applyAlignment="1">
      <alignment horizontal="center"/>
    </xf>
    <xf numFmtId="0" fontId="8" fillId="0" borderId="74" xfId="0" applyFont="1" applyBorder="1" applyAlignment="1">
      <alignment horizontal="center"/>
    </xf>
    <xf numFmtId="0" fontId="10" fillId="0" borderId="30" xfId="0" applyFont="1" applyBorder="1" applyAlignment="1">
      <alignment horizontal="center"/>
    </xf>
    <xf numFmtId="0" fontId="10" fillId="0" borderId="58" xfId="0" applyFont="1" applyBorder="1" applyAlignment="1">
      <alignment horizontal="center"/>
    </xf>
    <xf numFmtId="0" fontId="10" fillId="0" borderId="95" xfId="0" applyFont="1" applyBorder="1" applyAlignment="1">
      <alignment horizontal="center"/>
    </xf>
    <xf numFmtId="0" fontId="12" fillId="0" borderId="91" xfId="0" applyFont="1" applyBorder="1" applyAlignment="1">
      <alignment/>
    </xf>
    <xf numFmtId="0" fontId="12" fillId="0" borderId="92" xfId="0" applyFont="1" applyBorder="1" applyAlignment="1">
      <alignment/>
    </xf>
    <xf numFmtId="0" fontId="12" fillId="0" borderId="93" xfId="0" applyFont="1" applyBorder="1" applyAlignment="1">
      <alignment/>
    </xf>
    <xf numFmtId="0" fontId="5" fillId="3" borderId="40" xfId="0" applyFont="1" applyFill="1" applyBorder="1" applyAlignment="1">
      <alignment/>
    </xf>
    <xf numFmtId="0" fontId="10" fillId="3" borderId="4" xfId="0" applyFont="1" applyFill="1" applyBorder="1" applyAlignment="1">
      <alignment/>
    </xf>
    <xf numFmtId="0" fontId="8" fillId="3" borderId="4" xfId="0" applyFont="1" applyFill="1" applyBorder="1" applyAlignment="1">
      <alignment horizontal="centerContinuous"/>
    </xf>
    <xf numFmtId="0" fontId="10" fillId="3" borderId="4" xfId="0" applyFont="1" applyFill="1" applyBorder="1" applyAlignment="1">
      <alignment horizontal="centerContinuous"/>
    </xf>
    <xf numFmtId="0" fontId="10" fillId="3" borderId="5" xfId="0" applyFont="1" applyFill="1" applyBorder="1" applyAlignment="1">
      <alignment horizontal="centerContinuous"/>
    </xf>
    <xf numFmtId="0" fontId="10" fillId="5" borderId="94" xfId="0" applyFont="1" applyFill="1" applyBorder="1" applyAlignment="1">
      <alignment horizontal="center"/>
    </xf>
    <xf numFmtId="0" fontId="10" fillId="5" borderId="77" xfId="0" applyFont="1" applyFill="1" applyBorder="1" applyAlignment="1">
      <alignment horizontal="center"/>
    </xf>
    <xf numFmtId="0" fontId="10" fillId="5" borderId="74" xfId="0" applyFont="1" applyFill="1" applyBorder="1" applyAlignment="1">
      <alignment horizontal="center"/>
    </xf>
    <xf numFmtId="0" fontId="10" fillId="5" borderId="6" xfId="0" applyFont="1" applyFill="1" applyBorder="1" applyAlignment="1">
      <alignment horizontal="center"/>
    </xf>
    <xf numFmtId="0" fontId="10" fillId="5" borderId="86" xfId="0" applyFont="1" applyFill="1" applyBorder="1" applyAlignment="1">
      <alignment horizontal="center"/>
    </xf>
    <xf numFmtId="0" fontId="10" fillId="5" borderId="87" xfId="0" applyFont="1" applyFill="1" applyBorder="1" applyAlignment="1">
      <alignment horizontal="center"/>
    </xf>
    <xf numFmtId="3" fontId="10" fillId="0" borderId="86" xfId="0" applyNumberFormat="1" applyFont="1" applyBorder="1" applyAlignment="1">
      <alignment/>
    </xf>
    <xf numFmtId="3" fontId="10" fillId="0" borderId="86" xfId="0" applyNumberFormat="1" applyFont="1" applyBorder="1" applyAlignment="1">
      <alignment horizontal="center"/>
    </xf>
    <xf numFmtId="3" fontId="10" fillId="0" borderId="87" xfId="0" applyNumberFormat="1" applyFont="1" applyBorder="1" applyAlignment="1">
      <alignment horizontal="center"/>
    </xf>
    <xf numFmtId="0" fontId="10" fillId="0" borderId="6" xfId="0" applyFont="1" applyBorder="1" applyAlignment="1">
      <alignment/>
    </xf>
    <xf numFmtId="0" fontId="10" fillId="0" borderId="86" xfId="0" applyFont="1" applyBorder="1" applyAlignment="1">
      <alignment/>
    </xf>
    <xf numFmtId="3" fontId="10" fillId="0" borderId="87" xfId="0" applyNumberFormat="1" applyFont="1" applyBorder="1" applyAlignment="1">
      <alignment/>
    </xf>
    <xf numFmtId="0" fontId="5" fillId="5" borderId="22" xfId="0" applyFont="1" applyFill="1" applyBorder="1" applyAlignment="1">
      <alignment horizontal="left"/>
    </xf>
    <xf numFmtId="0" fontId="5" fillId="5" borderId="23" xfId="0" applyFont="1" applyFill="1" applyBorder="1" applyAlignment="1">
      <alignment horizontal="left"/>
    </xf>
    <xf numFmtId="0" fontId="10" fillId="5" borderId="96" xfId="0" applyFont="1" applyFill="1" applyBorder="1" applyAlignment="1">
      <alignment horizontal="left"/>
    </xf>
    <xf numFmtId="3" fontId="10" fillId="5" borderId="96" xfId="0" applyNumberFormat="1" applyFont="1" applyFill="1" applyBorder="1" applyAlignment="1">
      <alignment/>
    </xf>
    <xf numFmtId="3" fontId="10" fillId="5" borderId="86" xfId="0" applyNumberFormat="1" applyFont="1" applyFill="1" applyBorder="1" applyAlignment="1">
      <alignment/>
    </xf>
    <xf numFmtId="3" fontId="10" fillId="5" borderId="87" xfId="0" applyNumberFormat="1" applyFont="1" applyFill="1" applyBorder="1" applyAlignment="1">
      <alignment/>
    </xf>
    <xf numFmtId="0" fontId="5" fillId="5" borderId="75" xfId="0" applyFont="1" applyFill="1" applyBorder="1" applyAlignment="1">
      <alignment horizontal="left"/>
    </xf>
    <xf numFmtId="0" fontId="10" fillId="5" borderId="16" xfId="0" applyFont="1" applyFill="1" applyBorder="1" applyAlignment="1">
      <alignment horizontal="left"/>
    </xf>
    <xf numFmtId="3" fontId="10" fillId="5" borderId="16" xfId="0" applyNumberFormat="1" applyFont="1" applyFill="1" applyBorder="1" applyAlignment="1">
      <alignment horizontal="left"/>
    </xf>
    <xf numFmtId="3" fontId="10" fillId="5" borderId="97" xfId="0" applyNumberFormat="1" applyFont="1" applyFill="1" applyBorder="1" applyAlignment="1">
      <alignment/>
    </xf>
    <xf numFmtId="3" fontId="10" fillId="5" borderId="92" xfId="0" applyNumberFormat="1" applyFont="1" applyFill="1" applyBorder="1" applyAlignment="1">
      <alignment/>
    </xf>
    <xf numFmtId="3" fontId="10" fillId="5" borderId="93" xfId="0" applyNumberFormat="1" applyFont="1" applyFill="1" applyBorder="1" applyAlignment="1">
      <alignment/>
    </xf>
    <xf numFmtId="0" fontId="5" fillId="2" borderId="98" xfId="0" applyFont="1" applyFill="1" applyBorder="1" applyAlignment="1">
      <alignment horizontal="centerContinuous"/>
    </xf>
    <xf numFmtId="0" fontId="12" fillId="3" borderId="60" xfId="0" applyFont="1" applyFill="1" applyBorder="1" applyAlignment="1">
      <alignment horizontal="centerContinuous"/>
    </xf>
    <xf numFmtId="0" fontId="12" fillId="3" borderId="99" xfId="0" applyFont="1" applyFill="1" applyBorder="1" applyAlignment="1">
      <alignment horizontal="centerContinuous"/>
    </xf>
    <xf numFmtId="0" fontId="31" fillId="5" borderId="100" xfId="0" applyFont="1" applyFill="1" applyBorder="1" applyAlignment="1">
      <alignment horizontal="center"/>
    </xf>
    <xf numFmtId="0" fontId="31" fillId="5" borderId="68" xfId="0" applyFont="1" applyFill="1" applyBorder="1" applyAlignment="1">
      <alignment horizontal="centerContinuous"/>
    </xf>
    <xf numFmtId="0" fontId="31" fillId="5" borderId="101" xfId="0" applyFont="1" applyFill="1" applyBorder="1" applyAlignment="1">
      <alignment horizontal="centerContinuous"/>
    </xf>
    <xf numFmtId="0" fontId="31" fillId="5" borderId="101" xfId="0" applyFont="1" applyFill="1" applyBorder="1" applyAlignment="1">
      <alignment horizontal="center"/>
    </xf>
    <xf numFmtId="0" fontId="31" fillId="5" borderId="102" xfId="0" applyFont="1" applyFill="1" applyBorder="1" applyAlignment="1">
      <alignment horizontal="center"/>
    </xf>
    <xf numFmtId="0" fontId="10" fillId="5" borderId="103" xfId="0" applyFont="1" applyFill="1" applyBorder="1" applyAlignment="1">
      <alignment horizontal="center" vertical="top" wrapText="1"/>
    </xf>
    <xf numFmtId="0" fontId="10" fillId="5" borderId="43" xfId="0" applyFont="1" applyFill="1" applyBorder="1" applyAlignment="1">
      <alignment horizontal="centerContinuous" vertical="top" wrapText="1"/>
    </xf>
    <xf numFmtId="0" fontId="10" fillId="5" borderId="104" xfId="0" applyFont="1" applyFill="1" applyBorder="1" applyAlignment="1">
      <alignment horizontal="centerContinuous" vertical="top" wrapText="1"/>
    </xf>
    <xf numFmtId="0" fontId="10" fillId="5" borderId="105" xfId="0" applyFont="1" applyFill="1" applyBorder="1" applyAlignment="1">
      <alignment horizontal="center" vertical="top" wrapText="1"/>
    </xf>
    <xf numFmtId="0" fontId="10" fillId="5" borderId="71" xfId="0" applyFont="1" applyFill="1" applyBorder="1" applyAlignment="1">
      <alignment horizontal="center" vertical="top" wrapText="1"/>
    </xf>
    <xf numFmtId="0" fontId="10" fillId="5" borderId="106" xfId="0" applyFont="1" applyFill="1" applyBorder="1" applyAlignment="1">
      <alignment horizontal="center" vertical="top" wrapText="1"/>
    </xf>
    <xf numFmtId="0" fontId="10" fillId="5" borderId="89" xfId="0" applyFont="1" applyFill="1" applyBorder="1" applyAlignment="1">
      <alignment horizontal="center" vertical="top" wrapText="1"/>
    </xf>
    <xf numFmtId="0" fontId="10" fillId="5" borderId="107" xfId="0" applyFont="1" applyFill="1" applyBorder="1" applyAlignment="1">
      <alignment horizontal="center" vertical="top" wrapText="1"/>
    </xf>
    <xf numFmtId="0" fontId="10" fillId="5" borderId="90" xfId="0" applyFont="1" applyFill="1" applyBorder="1" applyAlignment="1">
      <alignment horizontal="center" vertical="top" wrapText="1"/>
    </xf>
    <xf numFmtId="0" fontId="10" fillId="0" borderId="81" xfId="0" applyFont="1" applyBorder="1" applyAlignment="1">
      <alignment/>
    </xf>
    <xf numFmtId="0" fontId="10" fillId="0" borderId="10" xfId="0" applyFont="1" applyBorder="1" applyAlignment="1">
      <alignment horizontal="center"/>
    </xf>
    <xf numFmtId="3" fontId="10" fillId="0" borderId="108" xfId="0" applyNumberFormat="1" applyFont="1" applyBorder="1" applyAlignment="1">
      <alignment horizontal="center"/>
    </xf>
    <xf numFmtId="0" fontId="10" fillId="0" borderId="108" xfId="0" applyFont="1" applyBorder="1" applyAlignment="1">
      <alignment horizontal="center" wrapText="1"/>
    </xf>
    <xf numFmtId="0" fontId="10" fillId="0" borderId="13" xfId="0" applyFont="1" applyBorder="1" applyAlignment="1">
      <alignment horizontal="center"/>
    </xf>
    <xf numFmtId="0" fontId="0" fillId="0" borderId="81" xfId="0" applyBorder="1" applyAlignment="1">
      <alignment/>
    </xf>
    <xf numFmtId="0" fontId="0" fillId="0" borderId="10" xfId="0" applyBorder="1" applyAlignment="1">
      <alignment/>
    </xf>
    <xf numFmtId="0" fontId="0" fillId="0" borderId="108" xfId="0" applyBorder="1" applyAlignment="1">
      <alignment/>
    </xf>
    <xf numFmtId="0" fontId="0" fillId="0" borderId="13" xfId="0" applyBorder="1" applyAlignment="1">
      <alignment/>
    </xf>
    <xf numFmtId="0" fontId="0" fillId="0" borderId="109" xfId="0" applyBorder="1" applyAlignment="1">
      <alignment/>
    </xf>
    <xf numFmtId="0" fontId="0" fillId="0" borderId="15" xfId="0" applyBorder="1" applyAlignment="1">
      <alignment/>
    </xf>
    <xf numFmtId="0" fontId="0" fillId="0" borderId="110" xfId="0" applyBorder="1" applyAlignment="1">
      <alignment/>
    </xf>
    <xf numFmtId="0" fontId="0" fillId="0" borderId="17" xfId="0" applyBorder="1" applyAlignment="1">
      <alignment/>
    </xf>
    <xf numFmtId="0" fontId="8" fillId="5" borderId="100" xfId="0" applyFont="1" applyFill="1" applyBorder="1" applyAlignment="1">
      <alignment horizontal="center"/>
    </xf>
    <xf numFmtId="0" fontId="8" fillId="5" borderId="68" xfId="0" applyFont="1" applyFill="1" applyBorder="1" applyAlignment="1">
      <alignment horizontal="centerContinuous"/>
    </xf>
    <xf numFmtId="0" fontId="8" fillId="5" borderId="101" xfId="0" applyFont="1" applyFill="1" applyBorder="1" applyAlignment="1">
      <alignment horizontal="centerContinuous"/>
    </xf>
    <xf numFmtId="0" fontId="8" fillId="5" borderId="101" xfId="0" applyFont="1" applyFill="1" applyBorder="1" applyAlignment="1">
      <alignment horizontal="center"/>
    </xf>
    <xf numFmtId="0" fontId="8" fillId="5" borderId="102" xfId="0" applyFont="1" applyFill="1" applyBorder="1" applyAlignment="1">
      <alignment horizontal="center"/>
    </xf>
    <xf numFmtId="0" fontId="10" fillId="0" borderId="81" xfId="0" applyFont="1" applyBorder="1" applyAlignment="1">
      <alignment horizontal="left"/>
    </xf>
    <xf numFmtId="0" fontId="10" fillId="0" borderId="10" xfId="0" applyFont="1" applyBorder="1" applyAlignment="1">
      <alignment horizontal="right"/>
    </xf>
    <xf numFmtId="3" fontId="10" fillId="0" borderId="108" xfId="0" applyNumberFormat="1" applyFont="1" applyBorder="1" applyAlignment="1">
      <alignment horizontal="right"/>
    </xf>
    <xf numFmtId="0" fontId="10" fillId="0" borderId="13" xfId="0" applyFont="1" applyBorder="1" applyAlignment="1">
      <alignment horizontal="right"/>
    </xf>
    <xf numFmtId="0" fontId="7" fillId="3" borderId="40" xfId="0" applyFont="1" applyFill="1" applyBorder="1" applyAlignment="1">
      <alignment horizontal="centerContinuous"/>
    </xf>
    <xf numFmtId="0" fontId="8" fillId="3" borderId="5" xfId="0" applyFont="1" applyFill="1" applyBorder="1" applyAlignment="1">
      <alignment horizontal="centerContinuous"/>
    </xf>
    <xf numFmtId="0" fontId="8" fillId="0" borderId="6" xfId="0" applyFont="1" applyBorder="1" applyAlignment="1">
      <alignment horizontal="center"/>
    </xf>
    <xf numFmtId="0" fontId="8" fillId="0" borderId="86" xfId="0" applyFont="1" applyBorder="1" applyAlignment="1">
      <alignment horizontal="center"/>
    </xf>
    <xf numFmtId="0" fontId="8" fillId="0" borderId="87" xfId="0" applyFont="1" applyBorder="1" applyAlignment="1">
      <alignment horizontal="center"/>
    </xf>
    <xf numFmtId="0" fontId="10" fillId="0" borderId="88" xfId="0" applyFont="1" applyBorder="1" applyAlignment="1">
      <alignment horizontal="center" vertical="top" wrapText="1"/>
    </xf>
    <xf numFmtId="0" fontId="10" fillId="0" borderId="89" xfId="0" applyFont="1" applyBorder="1" applyAlignment="1">
      <alignment horizontal="center" vertical="top" wrapText="1"/>
    </xf>
    <xf numFmtId="0" fontId="10" fillId="0" borderId="90" xfId="0" applyFont="1" applyBorder="1" applyAlignment="1">
      <alignment horizontal="center" vertical="top" wrapText="1"/>
    </xf>
    <xf numFmtId="0" fontId="12" fillId="0" borderId="0" xfId="0" applyFont="1" applyAlignment="1">
      <alignment/>
    </xf>
    <xf numFmtId="0" fontId="10" fillId="12" borderId="86" xfId="0" applyFont="1" applyFill="1" applyBorder="1" applyAlignment="1">
      <alignment horizontal="center" vertical="top" wrapText="1"/>
    </xf>
    <xf numFmtId="169" fontId="17" fillId="6" borderId="11" xfId="0" applyNumberFormat="1" applyFont="1" applyFill="1" applyBorder="1" applyAlignment="1">
      <alignment horizontal="right" wrapText="1"/>
    </xf>
    <xf numFmtId="0" fontId="17" fillId="6" borderId="12" xfId="0" applyNumberFormat="1" applyFont="1" applyFill="1" applyBorder="1" applyAlignment="1">
      <alignment horizontal="right" wrapText="1"/>
    </xf>
    <xf numFmtId="169" fontId="5" fillId="0" borderId="48" xfId="0" applyNumberFormat="1" applyFont="1" applyBorder="1" applyAlignment="1">
      <alignment/>
    </xf>
    <xf numFmtId="169" fontId="5" fillId="0" borderId="17" xfId="0" applyNumberFormat="1" applyFont="1" applyBorder="1" applyAlignment="1">
      <alignment/>
    </xf>
    <xf numFmtId="172" fontId="12" fillId="0" borderId="0" xfId="0" applyNumberFormat="1" applyFont="1" applyAlignment="1">
      <alignment wrapText="1"/>
    </xf>
    <xf numFmtId="0" fontId="14" fillId="0" borderId="0" xfId="0" applyFont="1" applyAlignment="1">
      <alignment/>
    </xf>
    <xf numFmtId="0" fontId="12" fillId="0" borderId="26" xfId="0" applyFont="1" applyBorder="1" applyAlignment="1">
      <alignment horizontal="center"/>
    </xf>
    <xf numFmtId="0" fontId="12" fillId="0" borderId="111" xfId="0" applyFont="1" applyBorder="1" applyAlignment="1">
      <alignment horizontal="center"/>
    </xf>
    <xf numFmtId="0" fontId="8" fillId="0" borderId="31" xfId="0" applyFont="1" applyBorder="1" applyAlignment="1">
      <alignment horizontal="center" vertical="center" wrapText="1"/>
    </xf>
    <xf numFmtId="0" fontId="8" fillId="0" borderId="112" xfId="0" applyFont="1" applyBorder="1" applyAlignment="1">
      <alignment horizontal="center" vertical="center" wrapText="1"/>
    </xf>
    <xf numFmtId="0" fontId="13" fillId="0" borderId="0" xfId="0" applyFont="1" applyAlignment="1">
      <alignment horizontal="center" vertical="center" wrapText="1"/>
    </xf>
    <xf numFmtId="0" fontId="12" fillId="0" borderId="76" xfId="0" applyFont="1" applyBorder="1" applyAlignment="1">
      <alignment horizontal="center" vertical="center"/>
    </xf>
    <xf numFmtId="0" fontId="32" fillId="0" borderId="45"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13" xfId="0" applyFont="1" applyBorder="1" applyAlignment="1">
      <alignment horizontal="center" vertical="center" wrapText="1"/>
    </xf>
    <xf numFmtId="0" fontId="12" fillId="0" borderId="79" xfId="0" applyFont="1" applyBorder="1" applyAlignment="1">
      <alignment horizontal="center" vertical="center"/>
    </xf>
    <xf numFmtId="0" fontId="8" fillId="0" borderId="10" xfId="0" applyFont="1" applyBorder="1" applyAlignment="1">
      <alignment horizontal="left" vertical="center" wrapText="1"/>
    </xf>
    <xf numFmtId="0" fontId="8" fillId="0" borderId="10" xfId="0" applyFont="1" applyBorder="1" applyAlignment="1">
      <alignment horizontal="center" vertical="center" wrapText="1"/>
    </xf>
    <xf numFmtId="3" fontId="8" fillId="0" borderId="10" xfId="0" applyNumberFormat="1" applyFont="1" applyBorder="1" applyAlignment="1">
      <alignment horizontal="right" vertical="center"/>
    </xf>
    <xf numFmtId="41" fontId="8" fillId="0" borderId="10" xfId="0" applyNumberFormat="1" applyFont="1" applyBorder="1" applyAlignment="1">
      <alignment horizontal="right" vertical="center" wrapText="1"/>
    </xf>
    <xf numFmtId="3" fontId="8" fillId="0" borderId="10" xfId="0" applyNumberFormat="1" applyFont="1" applyBorder="1" applyAlignment="1">
      <alignment horizontal="right" vertical="center" wrapText="1"/>
    </xf>
    <xf numFmtId="10" fontId="8" fillId="0" borderId="10" xfId="0" applyNumberFormat="1" applyFont="1" applyBorder="1" applyAlignment="1">
      <alignment horizontal="right" vertical="center" wrapText="1"/>
    </xf>
    <xf numFmtId="0" fontId="8" fillId="0" borderId="108" xfId="0" applyFont="1" applyBorder="1" applyAlignment="1">
      <alignment horizontal="right" vertical="center" wrapText="1"/>
    </xf>
    <xf numFmtId="0" fontId="13" fillId="0" borderId="0" xfId="0" applyFont="1" applyAlignment="1">
      <alignment horizontal="right" vertical="center" wrapText="1"/>
    </xf>
    <xf numFmtId="0" fontId="12" fillId="0" borderId="114" xfId="0" applyFont="1" applyBorder="1" applyAlignment="1">
      <alignment horizontal="center" vertical="center"/>
    </xf>
    <xf numFmtId="0" fontId="8" fillId="0" borderId="45" xfId="0" applyFont="1" applyBorder="1" applyAlignment="1">
      <alignment horizontal="left" vertical="center" wrapText="1"/>
    </xf>
    <xf numFmtId="0" fontId="8" fillId="0" borderId="10" xfId="0" applyFont="1" applyBorder="1" applyAlignment="1">
      <alignment vertical="center" wrapText="1"/>
    </xf>
    <xf numFmtId="0" fontId="13" fillId="0" borderId="0" xfId="0" applyFont="1" applyAlignment="1">
      <alignment vertical="center" wrapText="1"/>
    </xf>
    <xf numFmtId="0" fontId="8" fillId="0" borderId="10" xfId="0" applyFont="1" applyBorder="1" applyAlignment="1">
      <alignment horizontal="left" wrapText="1"/>
    </xf>
    <xf numFmtId="0" fontId="8" fillId="0" borderId="10" xfId="0" applyFont="1" applyBorder="1" applyAlignment="1">
      <alignment horizontal="center" wrapText="1"/>
    </xf>
    <xf numFmtId="3" fontId="8" fillId="0" borderId="10" xfId="0" applyNumberFormat="1" applyFont="1" applyBorder="1" applyAlignment="1">
      <alignment vertical="center" wrapText="1"/>
    </xf>
    <xf numFmtId="41" fontId="8" fillId="0" borderId="10" xfId="0" applyNumberFormat="1" applyFont="1" applyBorder="1" applyAlignment="1">
      <alignment vertical="center" wrapText="1"/>
    </xf>
    <xf numFmtId="10" fontId="8" fillId="0" borderId="10" xfId="0" applyNumberFormat="1" applyFont="1" applyBorder="1" applyAlignment="1">
      <alignment vertical="center" wrapText="1"/>
    </xf>
    <xf numFmtId="0" fontId="13" fillId="0" borderId="0" xfId="0" applyFont="1" applyAlignment="1">
      <alignment wrapText="1"/>
    </xf>
    <xf numFmtId="0" fontId="8" fillId="0" borderId="115" xfId="0" applyFont="1" applyBorder="1" applyAlignment="1">
      <alignment vertical="center" wrapText="1"/>
    </xf>
    <xf numFmtId="0" fontId="8" fillId="0" borderId="115" xfId="0" applyFont="1" applyBorder="1" applyAlignment="1">
      <alignment horizontal="center" vertical="center" wrapText="1"/>
    </xf>
    <xf numFmtId="0" fontId="8" fillId="0" borderId="115" xfId="0" applyFont="1" applyBorder="1" applyAlignment="1">
      <alignment horizontal="left" vertical="center" wrapText="1"/>
    </xf>
    <xf numFmtId="3" fontId="8" fillId="0" borderId="45" xfId="0" applyNumberFormat="1" applyFont="1" applyBorder="1" applyAlignment="1">
      <alignment vertical="center" wrapText="1"/>
    </xf>
    <xf numFmtId="41" fontId="8" fillId="0" borderId="45" xfId="0" applyNumberFormat="1" applyFont="1" applyBorder="1" applyAlignment="1">
      <alignment vertical="center" wrapText="1"/>
    </xf>
    <xf numFmtId="10" fontId="8" fillId="0" borderId="115" xfId="0" applyNumberFormat="1" applyFont="1" applyBorder="1" applyAlignment="1">
      <alignment vertical="center" wrapText="1"/>
    </xf>
    <xf numFmtId="0" fontId="8" fillId="0" borderId="116" xfId="0" applyFont="1" applyBorder="1" applyAlignment="1">
      <alignment horizontal="right" vertical="center" wrapText="1"/>
    </xf>
    <xf numFmtId="0" fontId="0" fillId="0" borderId="117" xfId="0" applyFont="1" applyBorder="1" applyAlignment="1">
      <alignment/>
    </xf>
    <xf numFmtId="0" fontId="32" fillId="0" borderId="118" xfId="0" applyFont="1" applyBorder="1" applyAlignment="1">
      <alignment horizontal="center" vertical="center" wrapText="1"/>
    </xf>
    <xf numFmtId="0" fontId="33" fillId="5" borderId="23" xfId="0" applyFont="1" applyFill="1" applyBorder="1" applyAlignment="1">
      <alignment horizontal="center" vertical="top"/>
    </xf>
    <xf numFmtId="0" fontId="33" fillId="5" borderId="23" xfId="0" applyFont="1" applyFill="1" applyBorder="1" applyAlignment="1">
      <alignment horizontal="center" vertical="top" wrapText="1"/>
    </xf>
    <xf numFmtId="0" fontId="33" fillId="5" borderId="96" xfId="0" applyFont="1" applyFill="1" applyBorder="1" applyAlignment="1">
      <alignment horizontal="center" vertical="top" wrapText="1"/>
    </xf>
    <xf numFmtId="0" fontId="13" fillId="0" borderId="0" xfId="0" applyFont="1" applyAlignment="1">
      <alignment horizontal="center"/>
    </xf>
    <xf numFmtId="0" fontId="13" fillId="0" borderId="0" xfId="0" applyFont="1" applyAlignment="1">
      <alignment/>
    </xf>
    <xf numFmtId="0" fontId="0" fillId="0" borderId="0" xfId="0" applyFont="1" applyAlignment="1">
      <alignment/>
    </xf>
    <xf numFmtId="0" fontId="12" fillId="0" borderId="76" xfId="0" applyFont="1" applyBorder="1" applyAlignment="1">
      <alignment vertical="center"/>
    </xf>
    <xf numFmtId="49" fontId="8" fillId="0" borderId="7" xfId="23" applyNumberFormat="1" applyFont="1" applyBorder="1" applyAlignment="1">
      <alignment horizontal="left" vertical="center" wrapText="1"/>
      <protection/>
    </xf>
    <xf numFmtId="0" fontId="8" fillId="0" borderId="115" xfId="23" applyFont="1" applyBorder="1" applyAlignment="1">
      <alignment horizontal="center" vertical="center" wrapText="1"/>
      <protection/>
    </xf>
    <xf numFmtId="0" fontId="8" fillId="0" borderId="0" xfId="23" applyFont="1" applyBorder="1" applyAlignment="1">
      <alignment horizontal="center" vertical="center" wrapText="1"/>
      <protection/>
    </xf>
    <xf numFmtId="0" fontId="8" fillId="0" borderId="7" xfId="23" applyFont="1" applyBorder="1" applyAlignment="1">
      <alignment horizontal="center" vertical="center" wrapText="1"/>
      <protection/>
    </xf>
    <xf numFmtId="3" fontId="8" fillId="0" borderId="7" xfId="23" applyNumberFormat="1" applyFont="1" applyBorder="1" applyAlignment="1">
      <alignment horizontal="center" vertical="center" wrapText="1"/>
      <protection/>
    </xf>
    <xf numFmtId="3" fontId="8" fillId="0" borderId="7" xfId="23" applyNumberFormat="1" applyFont="1" applyBorder="1" applyAlignment="1">
      <alignment horizontal="center" vertical="center"/>
      <protection/>
    </xf>
    <xf numFmtId="10" fontId="8" fillId="0" borderId="7" xfId="25" applyNumberFormat="1" applyFont="1" applyBorder="1" applyAlignment="1">
      <alignment horizontal="center" vertical="center"/>
    </xf>
    <xf numFmtId="10" fontId="8" fillId="0" borderId="119" xfId="25" applyNumberFormat="1" applyFont="1" applyBorder="1" applyAlignment="1">
      <alignment horizontal="center" vertical="center"/>
    </xf>
    <xf numFmtId="0" fontId="12" fillId="0" borderId="79" xfId="0" applyFont="1" applyBorder="1" applyAlignment="1">
      <alignment vertical="center"/>
    </xf>
    <xf numFmtId="49" fontId="8" fillId="0" borderId="10" xfId="23" applyNumberFormat="1" applyFont="1" applyBorder="1" applyAlignment="1">
      <alignment horizontal="left" vertical="center" wrapText="1"/>
      <protection/>
    </xf>
    <xf numFmtId="0" fontId="8" fillId="0" borderId="10" xfId="23" applyFont="1" applyBorder="1" applyAlignment="1">
      <alignment horizontal="center" vertical="center" wrapText="1"/>
      <protection/>
    </xf>
    <xf numFmtId="0" fontId="8" fillId="0" borderId="43" xfId="23" applyFont="1" applyBorder="1" applyAlignment="1">
      <alignment horizontal="center" vertical="center" wrapText="1"/>
      <protection/>
    </xf>
    <xf numFmtId="3" fontId="8" fillId="0" borderId="10" xfId="23" applyNumberFormat="1" applyFont="1" applyBorder="1" applyAlignment="1">
      <alignment horizontal="center" vertical="center" wrapText="1"/>
      <protection/>
    </xf>
    <xf numFmtId="3" fontId="8" fillId="0" borderId="10" xfId="23" applyNumberFormat="1" applyFont="1" applyBorder="1" applyAlignment="1">
      <alignment horizontal="center" vertical="center"/>
      <protection/>
    </xf>
    <xf numFmtId="10" fontId="8" fillId="0" borderId="10" xfId="25" applyNumberFormat="1" applyFont="1" applyBorder="1" applyAlignment="1">
      <alignment horizontal="center" vertical="center"/>
    </xf>
    <xf numFmtId="10" fontId="8" fillId="0" borderId="104" xfId="25" applyNumberFormat="1" applyFont="1" applyBorder="1" applyAlignment="1">
      <alignment horizontal="center" vertical="center"/>
    </xf>
    <xf numFmtId="0" fontId="12" fillId="0" borderId="82" xfId="0" applyFont="1" applyBorder="1" applyAlignment="1">
      <alignment vertical="center"/>
    </xf>
    <xf numFmtId="0" fontId="8" fillId="5" borderId="15" xfId="23" applyFont="1" applyFill="1" applyBorder="1" applyAlignment="1">
      <alignment horizontal="left" vertical="center" wrapText="1"/>
      <protection/>
    </xf>
    <xf numFmtId="0" fontId="8" fillId="0" borderId="120" xfId="23" applyFont="1" applyBorder="1" applyAlignment="1">
      <alignment horizontal="center" vertical="center" wrapText="1"/>
      <protection/>
    </xf>
    <xf numFmtId="0" fontId="8" fillId="0" borderId="16" xfId="23" applyFont="1" applyBorder="1" applyAlignment="1">
      <alignment horizontal="center" vertical="center" wrapText="1"/>
      <protection/>
    </xf>
    <xf numFmtId="0" fontId="8" fillId="0" borderId="15" xfId="23" applyFont="1" applyBorder="1" applyAlignment="1">
      <alignment horizontal="center" vertical="center" wrapText="1"/>
      <protection/>
    </xf>
    <xf numFmtId="3" fontId="8" fillId="0" borderId="15" xfId="23" applyNumberFormat="1" applyFont="1" applyBorder="1" applyAlignment="1">
      <alignment horizontal="center" vertical="center" wrapText="1"/>
      <protection/>
    </xf>
    <xf numFmtId="3" fontId="8" fillId="0" borderId="15" xfId="23" applyNumberFormat="1" applyFont="1" applyBorder="1" applyAlignment="1">
      <alignment horizontal="center" vertical="center"/>
      <protection/>
    </xf>
    <xf numFmtId="10" fontId="8" fillId="0" borderId="15" xfId="25" applyNumberFormat="1" applyFont="1" applyBorder="1" applyAlignment="1">
      <alignment horizontal="center" vertical="center"/>
    </xf>
    <xf numFmtId="10" fontId="8" fillId="0" borderId="121" xfId="25" applyNumberFormat="1" applyFont="1" applyBorder="1" applyAlignment="1">
      <alignment horizontal="center" vertical="center"/>
    </xf>
    <xf numFmtId="0" fontId="12" fillId="0" borderId="122" xfId="0" applyFont="1" applyBorder="1" applyAlignment="1">
      <alignment horizontal="center"/>
    </xf>
    <xf numFmtId="0" fontId="12" fillId="0" borderId="123" xfId="0" applyFont="1" applyBorder="1" applyAlignment="1">
      <alignment horizontal="center"/>
    </xf>
    <xf numFmtId="0" fontId="12" fillId="0" borderId="124" xfId="0" applyFont="1" applyBorder="1" applyAlignment="1">
      <alignment horizontal="center"/>
    </xf>
    <xf numFmtId="0" fontId="8" fillId="0" borderId="89" xfId="0" applyFont="1" applyBorder="1" applyAlignment="1">
      <alignment horizontal="center" vertical="center" wrapText="1"/>
    </xf>
    <xf numFmtId="0" fontId="8" fillId="0" borderId="125"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26" xfId="0" applyFont="1" applyBorder="1" applyAlignment="1">
      <alignment horizontal="center" vertical="center" wrapText="1"/>
    </xf>
    <xf numFmtId="0" fontId="12" fillId="0" borderId="127" xfId="0" applyFont="1" applyBorder="1" applyAlignment="1">
      <alignment horizontal="center" vertical="center"/>
    </xf>
    <xf numFmtId="0" fontId="8" fillId="0" borderId="122" xfId="0" applyFont="1" applyBorder="1" applyAlignment="1">
      <alignment horizontal="left" vertical="center" wrapText="1"/>
    </xf>
    <xf numFmtId="169" fontId="8" fillId="0" borderId="128" xfId="0" applyNumberFormat="1" applyFont="1" applyBorder="1" applyAlignment="1">
      <alignment horizontal="right" vertical="center"/>
    </xf>
    <xf numFmtId="41" fontId="8" fillId="0" borderId="26" xfId="0" applyNumberFormat="1" applyFont="1" applyBorder="1" applyAlignment="1">
      <alignment horizontal="right" vertical="center" wrapText="1"/>
    </xf>
    <xf numFmtId="169" fontId="8" fillId="0" borderId="26" xfId="0" applyNumberFormat="1" applyFont="1" applyBorder="1" applyAlignment="1">
      <alignment horizontal="right" vertical="center"/>
    </xf>
    <xf numFmtId="169" fontId="8" fillId="0" borderId="27" xfId="0" applyNumberFormat="1" applyFont="1" applyBorder="1" applyAlignment="1">
      <alignment horizontal="right" vertical="center"/>
    </xf>
    <xf numFmtId="169" fontId="8" fillId="0" borderId="78" xfId="0" applyNumberFormat="1" applyFont="1" applyBorder="1" applyAlignment="1">
      <alignment horizontal="right" vertical="center" wrapText="1"/>
    </xf>
    <xf numFmtId="169" fontId="8" fillId="0" borderId="111" xfId="0" applyNumberFormat="1" applyFont="1" applyBorder="1" applyAlignment="1">
      <alignment horizontal="right" vertical="center" wrapText="1"/>
    </xf>
    <xf numFmtId="169" fontId="8" fillId="0" borderId="128" xfId="0" applyNumberFormat="1" applyFont="1" applyBorder="1" applyAlignment="1">
      <alignment horizontal="right" vertical="center" wrapText="1"/>
    </xf>
    <xf numFmtId="169" fontId="8" fillId="0" borderId="27" xfId="0" applyNumberFormat="1" applyFont="1" applyBorder="1" applyAlignment="1">
      <alignment horizontal="right" vertical="center" wrapText="1"/>
    </xf>
    <xf numFmtId="169" fontId="8" fillId="0" borderId="122" xfId="0" applyNumberFormat="1" applyFont="1" applyBorder="1" applyAlignment="1">
      <alignment horizontal="right" vertical="center" wrapText="1"/>
    </xf>
    <xf numFmtId="169" fontId="8" fillId="0" borderId="123" xfId="0" applyNumberFormat="1" applyFont="1" applyBorder="1" applyAlignment="1">
      <alignment horizontal="right" vertical="center" wrapText="1"/>
    </xf>
    <xf numFmtId="41" fontId="8" fillId="0" borderId="122" xfId="0" applyNumberFormat="1" applyFont="1" applyBorder="1" applyAlignment="1">
      <alignment horizontal="right" vertical="center" wrapText="1"/>
    </xf>
    <xf numFmtId="41" fontId="8" fillId="0" borderId="124" xfId="0" applyNumberFormat="1" applyFont="1" applyBorder="1" applyAlignment="1">
      <alignment horizontal="right" vertical="center" wrapText="1"/>
    </xf>
    <xf numFmtId="0" fontId="8" fillId="0" borderId="56" xfId="0" applyFont="1" applyBorder="1" applyAlignment="1">
      <alignment horizontal="center" vertical="center" wrapText="1"/>
    </xf>
    <xf numFmtId="0" fontId="12" fillId="0" borderId="129" xfId="0" applyFont="1" applyBorder="1" applyAlignment="1">
      <alignment horizontal="center" vertical="center"/>
    </xf>
    <xf numFmtId="0" fontId="8" fillId="0" borderId="130" xfId="0" applyFont="1" applyBorder="1" applyAlignment="1">
      <alignment horizontal="left" vertical="center" wrapText="1"/>
    </xf>
    <xf numFmtId="169" fontId="8" fillId="0" borderId="51" xfId="0" applyNumberFormat="1" applyFont="1" applyBorder="1" applyAlignment="1">
      <alignment horizontal="right" vertical="center"/>
    </xf>
    <xf numFmtId="169" fontId="8" fillId="0" borderId="10" xfId="0" applyNumberFormat="1" applyFont="1" applyBorder="1" applyAlignment="1">
      <alignment horizontal="right" vertical="center"/>
    </xf>
    <xf numFmtId="169" fontId="8" fillId="0" borderId="29" xfId="0" applyNumberFormat="1" applyFont="1" applyBorder="1" applyAlignment="1">
      <alignment horizontal="right" vertical="center"/>
    </xf>
    <xf numFmtId="169" fontId="8" fillId="0" borderId="79" xfId="0" applyNumberFormat="1" applyFont="1" applyBorder="1" applyAlignment="1">
      <alignment horizontal="right" vertical="center" wrapText="1"/>
    </xf>
    <xf numFmtId="41" fontId="8" fillId="0" borderId="108" xfId="0" applyNumberFormat="1" applyFont="1" applyBorder="1" applyAlignment="1">
      <alignment horizontal="right" vertical="center" wrapText="1"/>
    </xf>
    <xf numFmtId="169" fontId="8" fillId="0" borderId="51" xfId="0" applyNumberFormat="1" applyFont="1" applyBorder="1" applyAlignment="1">
      <alignment horizontal="right" vertical="center" wrapText="1"/>
    </xf>
    <xf numFmtId="41" fontId="8" fillId="0" borderId="29" xfId="0" applyNumberFormat="1" applyFont="1" applyBorder="1" applyAlignment="1">
      <alignment horizontal="right" vertical="center" wrapText="1"/>
    </xf>
    <xf numFmtId="169" fontId="8" fillId="0" borderId="130" xfId="0" applyNumberFormat="1" applyFont="1" applyBorder="1" applyAlignment="1">
      <alignment horizontal="right" vertical="center" wrapText="1"/>
    </xf>
    <xf numFmtId="169" fontId="8" fillId="0" borderId="43" xfId="0" applyNumberFormat="1" applyFont="1" applyBorder="1" applyAlignment="1">
      <alignment horizontal="right" vertical="center" wrapText="1"/>
    </xf>
    <xf numFmtId="41" fontId="8" fillId="0" borderId="130" xfId="0" applyNumberFormat="1" applyFont="1" applyBorder="1" applyAlignment="1">
      <alignment horizontal="right" vertical="center" wrapText="1"/>
    </xf>
    <xf numFmtId="41" fontId="8" fillId="0" borderId="104" xfId="0" applyNumberFormat="1" applyFont="1" applyBorder="1" applyAlignment="1">
      <alignment horizontal="right" vertical="center" wrapText="1"/>
    </xf>
    <xf numFmtId="0" fontId="8" fillId="0" borderId="130" xfId="0" applyFont="1" applyBorder="1" applyAlignment="1">
      <alignment vertical="center" wrapText="1"/>
    </xf>
    <xf numFmtId="169" fontId="8" fillId="0" borderId="79" xfId="0" applyNumberFormat="1" applyFont="1" applyBorder="1" applyAlignment="1">
      <alignment vertical="center" wrapText="1"/>
    </xf>
    <xf numFmtId="169" fontId="8" fillId="0" borderId="51" xfId="0" applyNumberFormat="1" applyFont="1" applyBorder="1" applyAlignment="1">
      <alignment vertical="center" wrapText="1"/>
    </xf>
    <xf numFmtId="169" fontId="8" fillId="0" borderId="130" xfId="0" applyNumberFormat="1" applyFont="1" applyBorder="1" applyAlignment="1">
      <alignment vertical="center" wrapText="1"/>
    </xf>
    <xf numFmtId="169" fontId="8" fillId="0" borderId="43" xfId="0" applyNumberFormat="1" applyFont="1" applyBorder="1" applyAlignment="1">
      <alignment vertical="center" wrapText="1"/>
    </xf>
    <xf numFmtId="169" fontId="8" fillId="0" borderId="108" xfId="0" applyNumberFormat="1" applyFont="1" applyBorder="1" applyAlignment="1">
      <alignment horizontal="right" vertical="center" wrapText="1"/>
    </xf>
    <xf numFmtId="169" fontId="8" fillId="0" borderId="29" xfId="0" applyNumberFormat="1" applyFont="1" applyBorder="1" applyAlignment="1">
      <alignment horizontal="right" vertical="center" wrapText="1"/>
    </xf>
    <xf numFmtId="169" fontId="8" fillId="0" borderId="104" xfId="0" applyNumberFormat="1" applyFont="1" applyBorder="1" applyAlignment="1">
      <alignment vertical="center" wrapText="1"/>
    </xf>
    <xf numFmtId="41" fontId="8" fillId="0" borderId="108" xfId="0" applyNumberFormat="1" applyFont="1" applyBorder="1" applyAlignment="1">
      <alignment vertical="center" wrapText="1"/>
    </xf>
    <xf numFmtId="41" fontId="8" fillId="0" borderId="130" xfId="0" applyNumberFormat="1" applyFont="1" applyBorder="1" applyAlignment="1">
      <alignment vertical="center" wrapText="1"/>
    </xf>
    <xf numFmtId="0" fontId="12" fillId="0" borderId="131" xfId="0" applyFont="1" applyBorder="1" applyAlignment="1">
      <alignment horizontal="center" vertical="center"/>
    </xf>
    <xf numFmtId="0" fontId="8" fillId="0" borderId="132" xfId="0" applyFont="1" applyBorder="1" applyAlignment="1">
      <alignment vertical="center" wrapText="1"/>
    </xf>
    <xf numFmtId="169" fontId="8" fillId="0" borderId="58" xfId="0" applyNumberFormat="1" applyFont="1" applyBorder="1" applyAlignment="1">
      <alignment horizontal="right" vertical="center"/>
    </xf>
    <xf numFmtId="41" fontId="8" fillId="0" borderId="31" xfId="0" applyNumberFormat="1" applyFont="1" applyBorder="1" applyAlignment="1">
      <alignment horizontal="right" vertical="center" wrapText="1"/>
    </xf>
    <xf numFmtId="169" fontId="8" fillId="0" borderId="31" xfId="0" applyNumberFormat="1" applyFont="1" applyBorder="1" applyAlignment="1">
      <alignment horizontal="right" vertical="center"/>
    </xf>
    <xf numFmtId="169" fontId="8" fillId="0" borderId="32" xfId="0" applyNumberFormat="1" applyFont="1" applyBorder="1" applyAlignment="1">
      <alignment horizontal="right" vertical="center"/>
    </xf>
    <xf numFmtId="169" fontId="8" fillId="0" borderId="133" xfId="0" applyNumberFormat="1" applyFont="1" applyBorder="1" applyAlignment="1">
      <alignment vertical="center" wrapText="1"/>
    </xf>
    <xf numFmtId="41" fontId="8" fillId="0" borderId="112" xfId="0" applyNumberFormat="1" applyFont="1" applyBorder="1" applyAlignment="1">
      <alignment vertical="center" wrapText="1"/>
    </xf>
    <xf numFmtId="169" fontId="8" fillId="0" borderId="58" xfId="0" applyNumberFormat="1" applyFont="1" applyBorder="1" applyAlignment="1">
      <alignment vertical="center" wrapText="1"/>
    </xf>
    <xf numFmtId="41" fontId="8" fillId="0" borderId="32" xfId="0" applyNumberFormat="1" applyFont="1" applyBorder="1" applyAlignment="1">
      <alignment vertical="center" wrapText="1"/>
    </xf>
    <xf numFmtId="169" fontId="8" fillId="0" borderId="134" xfId="0" applyNumberFormat="1" applyFont="1" applyBorder="1" applyAlignment="1">
      <alignment vertical="center" wrapText="1"/>
    </xf>
    <xf numFmtId="169" fontId="8" fillId="0" borderId="59" xfId="0" applyNumberFormat="1" applyFont="1" applyBorder="1" applyAlignment="1">
      <alignment vertical="center" wrapText="1"/>
    </xf>
    <xf numFmtId="41" fontId="8" fillId="0" borderId="134" xfId="0" applyNumberFormat="1" applyFont="1" applyBorder="1" applyAlignment="1">
      <alignment vertical="center" wrapText="1"/>
    </xf>
    <xf numFmtId="41" fontId="8" fillId="0" borderId="135" xfId="0" applyNumberFormat="1" applyFont="1" applyBorder="1" applyAlignment="1">
      <alignment vertical="center" wrapText="1"/>
    </xf>
    <xf numFmtId="0" fontId="0" fillId="0" borderId="63" xfId="0" applyFont="1" applyBorder="1" applyAlignment="1">
      <alignment/>
    </xf>
    <xf numFmtId="0" fontId="32" fillId="0" borderId="115" xfId="0" applyFont="1" applyBorder="1" applyAlignment="1">
      <alignment horizontal="center" vertical="center" wrapText="1"/>
    </xf>
    <xf numFmtId="0" fontId="33" fillId="5" borderId="64" xfId="0" applyFont="1" applyFill="1" applyBorder="1" applyAlignment="1">
      <alignment horizontal="center" vertical="top"/>
    </xf>
    <xf numFmtId="0" fontId="33" fillId="5" borderId="64" xfId="0" applyFont="1" applyFill="1" applyBorder="1" applyAlignment="1">
      <alignment horizontal="center" vertical="top" wrapText="1"/>
    </xf>
    <xf numFmtId="0" fontId="33" fillId="5" borderId="65" xfId="0" applyFont="1" applyFill="1" applyBorder="1" applyAlignment="1">
      <alignment horizontal="center" vertical="top" wrapText="1"/>
    </xf>
    <xf numFmtId="169" fontId="12" fillId="0" borderId="53" xfId="0" applyNumberFormat="1" applyFont="1" applyBorder="1" applyAlignment="1">
      <alignment vertical="center"/>
    </xf>
    <xf numFmtId="169" fontId="10" fillId="0" borderId="136" xfId="23" applyNumberFormat="1" applyFont="1" applyBorder="1" applyAlignment="1">
      <alignment horizontal="left" vertical="center" wrapText="1"/>
      <protection/>
    </xf>
    <xf numFmtId="169" fontId="10" fillId="0" borderId="54" xfId="25" applyNumberFormat="1" applyFont="1" applyBorder="1" applyAlignment="1">
      <alignment horizontal="right" vertical="center"/>
    </xf>
    <xf numFmtId="169" fontId="10" fillId="0" borderId="137" xfId="25" applyNumberFormat="1" applyFont="1" applyBorder="1" applyAlignment="1">
      <alignment horizontal="right" vertical="center"/>
    </xf>
    <xf numFmtId="169" fontId="10" fillId="0" borderId="46" xfId="25" applyNumberFormat="1" applyFont="1" applyBorder="1" applyAlignment="1">
      <alignment horizontal="right" vertical="center" wrapText="1"/>
    </xf>
    <xf numFmtId="169" fontId="10" fillId="0" borderId="138" xfId="25" applyNumberFormat="1" applyFont="1" applyBorder="1" applyAlignment="1">
      <alignment horizontal="right" vertical="center" wrapText="1"/>
    </xf>
    <xf numFmtId="169" fontId="10" fillId="0" borderId="0" xfId="25" applyNumberFormat="1" applyFont="1" applyBorder="1" applyAlignment="1">
      <alignment horizontal="right" vertical="center"/>
    </xf>
    <xf numFmtId="169" fontId="10" fillId="0" borderId="138" xfId="25" applyNumberFormat="1" applyFont="1" applyBorder="1" applyAlignment="1">
      <alignment horizontal="right" vertical="center"/>
    </xf>
    <xf numFmtId="169" fontId="10" fillId="0" borderId="139" xfId="25" applyNumberFormat="1" applyFont="1" applyBorder="1" applyAlignment="1">
      <alignment horizontal="right" vertical="center"/>
    </xf>
    <xf numFmtId="169" fontId="10" fillId="0" borderId="136" xfId="25" applyNumberFormat="1" applyFont="1" applyBorder="1" applyAlignment="1">
      <alignment horizontal="right" vertical="center"/>
    </xf>
    <xf numFmtId="169" fontId="10" fillId="0" borderId="5" xfId="29" applyNumberFormat="1" applyFont="1" applyBorder="1" applyAlignment="1">
      <alignment horizontal="right" vertical="center"/>
    </xf>
    <xf numFmtId="169" fontId="10" fillId="0" borderId="140" xfId="23" applyNumberFormat="1" applyFont="1" applyBorder="1" applyAlignment="1">
      <alignment horizontal="left" vertical="center" wrapText="1"/>
      <protection/>
    </xf>
    <xf numFmtId="169" fontId="10" fillId="0" borderId="45" xfId="25" applyNumberFormat="1" applyFont="1" applyBorder="1" applyAlignment="1">
      <alignment horizontal="right" vertical="center"/>
    </xf>
    <xf numFmtId="169" fontId="10" fillId="0" borderId="79" xfId="25" applyNumberFormat="1" applyFont="1" applyBorder="1" applyAlignment="1">
      <alignment horizontal="right" vertical="center" wrapText="1"/>
    </xf>
    <xf numFmtId="169" fontId="10" fillId="0" borderId="43" xfId="25" applyNumberFormat="1" applyFont="1" applyBorder="1" applyAlignment="1">
      <alignment horizontal="right" vertical="center"/>
    </xf>
    <xf numFmtId="169" fontId="10" fillId="0" borderId="79" xfId="25" applyNumberFormat="1" applyFont="1" applyBorder="1" applyAlignment="1">
      <alignment horizontal="right" vertical="center"/>
    </xf>
    <xf numFmtId="169" fontId="10" fillId="0" borderId="130" xfId="25" applyNumberFormat="1" applyFont="1" applyBorder="1" applyAlignment="1">
      <alignment horizontal="right" vertical="center"/>
    </xf>
    <xf numFmtId="169" fontId="10" fillId="0" borderId="55" xfId="29" applyNumberFormat="1" applyFont="1" applyBorder="1" applyAlignment="1">
      <alignment horizontal="right" vertical="center"/>
    </xf>
    <xf numFmtId="169" fontId="12" fillId="0" borderId="41" xfId="0" applyNumberFormat="1" applyFont="1" applyBorder="1" applyAlignment="1">
      <alignment vertical="center"/>
    </xf>
    <xf numFmtId="169" fontId="10" fillId="5" borderId="132" xfId="23" applyNumberFormat="1" applyFont="1" applyFill="1" applyBorder="1" applyAlignment="1">
      <alignment horizontal="left" vertical="center" wrapText="1"/>
      <protection/>
    </xf>
    <xf numFmtId="169" fontId="10" fillId="0" borderId="48" xfId="25" applyNumberFormat="1" applyFont="1" applyBorder="1" applyAlignment="1">
      <alignment horizontal="right" vertical="center"/>
    </xf>
    <xf numFmtId="169" fontId="10" fillId="0" borderId="15" xfId="25" applyNumberFormat="1" applyFont="1" applyBorder="1" applyAlignment="1">
      <alignment horizontal="right" vertical="center"/>
    </xf>
    <xf numFmtId="169" fontId="10" fillId="5" borderId="34" xfId="25" applyNumberFormat="1" applyFont="1" applyFill="1" applyBorder="1" applyAlignment="1" quotePrefix="1">
      <alignment horizontal="right" vertical="center" wrapText="1"/>
    </xf>
    <xf numFmtId="169" fontId="10" fillId="5" borderId="141" xfId="25" applyNumberFormat="1" applyFont="1" applyFill="1" applyBorder="1" applyAlignment="1" quotePrefix="1">
      <alignment horizontal="right" vertical="center" wrapText="1"/>
    </xf>
    <xf numFmtId="169" fontId="10" fillId="0" borderId="16" xfId="25" applyNumberFormat="1" applyFont="1" applyBorder="1" applyAlignment="1">
      <alignment horizontal="right" vertical="center"/>
    </xf>
    <xf numFmtId="169" fontId="10" fillId="0" borderId="141" xfId="25" applyNumberFormat="1" applyFont="1" applyBorder="1" applyAlignment="1">
      <alignment horizontal="right" vertical="center"/>
    </xf>
    <xf numFmtId="169" fontId="10" fillId="0" borderId="142" xfId="25" applyNumberFormat="1" applyFont="1" applyBorder="1" applyAlignment="1">
      <alignment horizontal="right" vertical="center"/>
    </xf>
    <xf numFmtId="169" fontId="10" fillId="0" borderId="93" xfId="29" applyNumberFormat="1" applyFont="1" applyBorder="1" applyAlignment="1">
      <alignment horizontal="right" vertical="center"/>
    </xf>
    <xf numFmtId="0" fontId="8" fillId="0" borderId="0" xfId="0" applyFont="1" applyAlignment="1">
      <alignment/>
    </xf>
    <xf numFmtId="4" fontId="12" fillId="0" borderId="0" xfId="0" applyNumberFormat="1" applyFont="1" applyAlignment="1">
      <alignment/>
    </xf>
    <xf numFmtId="4" fontId="12" fillId="0" borderId="0" xfId="0" applyNumberFormat="1" applyFont="1" applyAlignment="1">
      <alignment horizontal="center"/>
    </xf>
    <xf numFmtId="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0" fillId="5" borderId="143" xfId="0" applyFont="1" applyFill="1" applyBorder="1" applyAlignment="1">
      <alignment horizontal="right" vertical="top"/>
    </xf>
    <xf numFmtId="0" fontId="0" fillId="5" borderId="23" xfId="0" applyFont="1" applyFill="1" applyBorder="1" applyAlignment="1">
      <alignment horizontal="center" vertical="top" wrapText="1"/>
    </xf>
    <xf numFmtId="0" fontId="0" fillId="5" borderId="96" xfId="0" applyFont="1" applyFill="1" applyBorder="1" applyAlignment="1">
      <alignment horizontal="center" vertical="top" wrapText="1"/>
    </xf>
    <xf numFmtId="0" fontId="0" fillId="5" borderId="0" xfId="0" applyFont="1" applyFill="1" applyAlignment="1">
      <alignment/>
    </xf>
    <xf numFmtId="0" fontId="8" fillId="0" borderId="78" xfId="0" applyFont="1" applyBorder="1" applyAlignment="1">
      <alignment horizontal="right" vertical="center"/>
    </xf>
    <xf numFmtId="0" fontId="8" fillId="0" borderId="26" xfId="0" applyFont="1" applyBorder="1" applyAlignment="1">
      <alignment vertical="center" wrapText="1"/>
    </xf>
    <xf numFmtId="0" fontId="8" fillId="0" borderId="26" xfId="0" applyFont="1" applyBorder="1" applyAlignment="1">
      <alignment horizontal="center" vertical="center"/>
    </xf>
    <xf numFmtId="4" fontId="8" fillId="0" borderId="26" xfId="0" applyNumberFormat="1" applyFont="1" applyBorder="1" applyAlignment="1">
      <alignment horizontal="center" vertical="center" wrapText="1"/>
    </xf>
    <xf numFmtId="10" fontId="8" fillId="0" borderId="26" xfId="0" applyNumberFormat="1" applyFont="1" applyBorder="1" applyAlignment="1">
      <alignment horizontal="right" vertical="center"/>
    </xf>
    <xf numFmtId="10" fontId="8" fillId="0" borderId="26" xfId="0" applyNumberFormat="1" applyFont="1" applyBorder="1" applyAlignment="1">
      <alignment vertical="center"/>
    </xf>
    <xf numFmtId="3" fontId="8" fillId="0" borderId="111" xfId="0" applyNumberFormat="1" applyFont="1" applyBorder="1" applyAlignment="1">
      <alignment horizontal="right" vertical="center"/>
    </xf>
    <xf numFmtId="4" fontId="12" fillId="0" borderId="0" xfId="0" applyNumberFormat="1" applyFont="1" applyAlignment="1">
      <alignment vertical="center"/>
    </xf>
    <xf numFmtId="0" fontId="12" fillId="0" borderId="0" xfId="0" applyFont="1" applyAlignment="1">
      <alignment vertical="center"/>
    </xf>
    <xf numFmtId="0" fontId="8" fillId="0" borderId="79" xfId="0" applyFont="1" applyBorder="1" applyAlignment="1">
      <alignment horizontal="right" vertical="center"/>
    </xf>
    <xf numFmtId="0" fontId="8" fillId="0" borderId="10" xfId="0" applyFont="1" applyBorder="1" applyAlignment="1">
      <alignment horizontal="center" vertical="center"/>
    </xf>
    <xf numFmtId="0" fontId="8" fillId="0" borderId="7" xfId="0" applyFont="1" applyBorder="1" applyAlignment="1">
      <alignment horizontal="center" vertical="center" wrapText="1"/>
    </xf>
    <xf numFmtId="10" fontId="8" fillId="0" borderId="10" xfId="0" applyNumberFormat="1" applyFont="1" applyBorder="1" applyAlignment="1">
      <alignment horizontal="right" vertical="center"/>
    </xf>
    <xf numFmtId="10" fontId="8" fillId="0" borderId="10" xfId="0" applyNumberFormat="1" applyFont="1" applyBorder="1" applyAlignment="1">
      <alignment vertical="center"/>
    </xf>
    <xf numFmtId="3" fontId="8" fillId="0" borderId="108" xfId="0" applyNumberFormat="1" applyFont="1" applyBorder="1" applyAlignment="1">
      <alignment vertical="center"/>
    </xf>
    <xf numFmtId="4" fontId="8" fillId="0" borderId="10" xfId="0" applyNumberFormat="1" applyFont="1" applyBorder="1" applyAlignment="1">
      <alignment horizontal="center" vertical="center" wrapText="1"/>
    </xf>
    <xf numFmtId="3" fontId="8" fillId="0" borderId="108" xfId="0" applyNumberFormat="1" applyFont="1" applyBorder="1" applyAlignment="1">
      <alignment horizontal="right" vertical="center"/>
    </xf>
    <xf numFmtId="3" fontId="8" fillId="0" borderId="10" xfId="0" applyNumberFormat="1" applyFont="1" applyBorder="1" applyAlignment="1">
      <alignment vertical="center"/>
    </xf>
    <xf numFmtId="0" fontId="8" fillId="0" borderId="133" xfId="0" applyFont="1" applyBorder="1" applyAlignment="1">
      <alignment horizontal="right" vertical="center"/>
    </xf>
    <xf numFmtId="0" fontId="8" fillId="0" borderId="31" xfId="0" applyFont="1" applyBorder="1" applyAlignment="1">
      <alignment vertical="center" wrapText="1"/>
    </xf>
    <xf numFmtId="0" fontId="8" fillId="0" borderId="31" xfId="0" applyFont="1" applyBorder="1" applyAlignment="1">
      <alignment horizontal="center" vertical="center"/>
    </xf>
    <xf numFmtId="0" fontId="8" fillId="0" borderId="31" xfId="0" applyFont="1" applyBorder="1" applyAlignment="1">
      <alignment horizontal="left" vertical="center" wrapText="1"/>
    </xf>
    <xf numFmtId="3" fontId="8" fillId="0" borderId="31" xfId="0" applyNumberFormat="1" applyFont="1" applyBorder="1" applyAlignment="1">
      <alignment horizontal="right" vertical="center"/>
    </xf>
    <xf numFmtId="10" fontId="8" fillId="0" borderId="31" xfId="0" applyNumberFormat="1" applyFont="1" applyBorder="1" applyAlignment="1">
      <alignment horizontal="right" vertical="center"/>
    </xf>
    <xf numFmtId="10" fontId="8" fillId="0" borderId="31" xfId="0" applyNumberFormat="1" applyFont="1" applyBorder="1" applyAlignment="1">
      <alignment vertical="center"/>
    </xf>
    <xf numFmtId="41" fontId="8" fillId="0" borderId="31" xfId="0" applyNumberFormat="1" applyFont="1" applyBorder="1" applyAlignment="1">
      <alignment vertical="center"/>
    </xf>
    <xf numFmtId="3" fontId="8" fillId="0" borderId="112" xfId="0" applyNumberFormat="1" applyFont="1" applyBorder="1" applyAlignment="1">
      <alignment vertical="center"/>
    </xf>
    <xf numFmtId="3" fontId="12" fillId="0" borderId="0" xfId="0" applyNumberFormat="1" applyFont="1" applyAlignment="1">
      <alignment vertical="center"/>
    </xf>
    <xf numFmtId="0" fontId="0" fillId="5" borderId="144" xfId="0" applyFont="1" applyFill="1" applyBorder="1" applyAlignment="1">
      <alignment horizontal="right" vertical="top"/>
    </xf>
    <xf numFmtId="0" fontId="0" fillId="5" borderId="0" xfId="0" applyFont="1" applyFill="1" applyBorder="1" applyAlignment="1">
      <alignment horizontal="center" vertical="top" wrapText="1"/>
    </xf>
    <xf numFmtId="0" fontId="0" fillId="5" borderId="119" xfId="0" applyFont="1" applyFill="1" applyBorder="1" applyAlignment="1">
      <alignment horizontal="center" vertical="top" wrapText="1"/>
    </xf>
    <xf numFmtId="0" fontId="13" fillId="0" borderId="122" xfId="0" applyFont="1" applyBorder="1" applyAlignment="1">
      <alignment horizontal="right" vertical="center"/>
    </xf>
    <xf numFmtId="0" fontId="8" fillId="0" borderId="78" xfId="0" applyFont="1" applyBorder="1" applyAlignment="1">
      <alignment horizontal="left" vertical="center" wrapText="1"/>
    </xf>
    <xf numFmtId="0" fontId="8" fillId="0" borderId="128" xfId="0" applyFont="1" applyBorder="1" applyAlignment="1">
      <alignment horizontal="center" vertical="center" wrapText="1"/>
    </xf>
    <xf numFmtId="0" fontId="8" fillId="0" borderId="26" xfId="0" applyFont="1" applyBorder="1" applyAlignment="1">
      <alignment horizontal="justify" vertical="center" wrapText="1"/>
    </xf>
    <xf numFmtId="3" fontId="8" fillId="0" borderId="26" xfId="0" applyNumberFormat="1" applyFont="1" applyBorder="1" applyAlignment="1">
      <alignment horizontal="right" vertical="center" wrapText="1"/>
    </xf>
    <xf numFmtId="10" fontId="8" fillId="0" borderId="26" xfId="0" applyNumberFormat="1" applyFont="1" applyBorder="1" applyAlignment="1" quotePrefix="1">
      <alignment horizontal="right" vertical="center" wrapText="1"/>
    </xf>
    <xf numFmtId="3" fontId="8" fillId="0" borderId="27" xfId="0" applyNumberFormat="1" applyFont="1" applyBorder="1" applyAlignment="1" quotePrefix="1">
      <alignment horizontal="right" vertical="center" wrapText="1"/>
    </xf>
    <xf numFmtId="3" fontId="8" fillId="0" borderId="111" xfId="0" applyNumberFormat="1" applyFont="1" applyBorder="1" applyAlignment="1">
      <alignment horizontal="right" vertical="center" wrapText="1"/>
    </xf>
    <xf numFmtId="0" fontId="13" fillId="5" borderId="145" xfId="0" applyFont="1" applyFill="1" applyBorder="1" applyAlignment="1">
      <alignment horizontal="right" vertical="center"/>
    </xf>
    <xf numFmtId="0" fontId="8" fillId="0" borderId="126" xfId="22" applyFont="1" applyBorder="1" applyAlignment="1">
      <alignment horizontal="left" vertical="center" wrapText="1"/>
      <protection/>
    </xf>
    <xf numFmtId="0" fontId="8" fillId="0" borderId="146" xfId="0" applyFont="1" applyBorder="1" applyAlignment="1">
      <alignment horizontal="center" vertical="center"/>
    </xf>
    <xf numFmtId="0" fontId="8" fillId="0" borderId="125" xfId="0" applyFont="1" applyBorder="1" applyAlignment="1" quotePrefix="1">
      <alignment horizontal="center" vertical="center" wrapText="1"/>
    </xf>
    <xf numFmtId="3" fontId="8" fillId="0" borderId="58" xfId="24" applyNumberFormat="1" applyFont="1" applyBorder="1" applyAlignment="1">
      <alignment vertical="center"/>
      <protection/>
    </xf>
    <xf numFmtId="3" fontId="8" fillId="0" borderId="125" xfId="25" applyNumberFormat="1" applyFont="1" applyBorder="1" applyAlignment="1">
      <alignment horizontal="right" vertical="center"/>
    </xf>
    <xf numFmtId="3" fontId="8" fillId="0" borderId="147" xfId="25" applyNumberFormat="1" applyFont="1" applyBorder="1" applyAlignment="1">
      <alignment horizontal="right" vertical="center"/>
    </xf>
    <xf numFmtId="3" fontId="8" fillId="0" borderId="148" xfId="24" applyNumberFormat="1" applyFont="1" applyBorder="1" applyAlignment="1">
      <alignment horizontal="right" vertical="center"/>
      <protection/>
    </xf>
    <xf numFmtId="4" fontId="5" fillId="0" borderId="48" xfId="0" applyNumberFormat="1" applyFont="1" applyBorder="1" applyAlignment="1">
      <alignment/>
    </xf>
    <xf numFmtId="4" fontId="5" fillId="0" borderId="17" xfId="0" applyNumberFormat="1" applyFont="1" applyBorder="1" applyAlignment="1">
      <alignment/>
    </xf>
    <xf numFmtId="0" fontId="12" fillId="0" borderId="149" xfId="0" applyFont="1" applyBorder="1" applyAlignment="1">
      <alignment horizontal="center" vertical="center"/>
    </xf>
    <xf numFmtId="0" fontId="12" fillId="0" borderId="123" xfId="0" applyFont="1" applyBorder="1" applyAlignment="1">
      <alignment horizontal="center" vertical="center" wrapText="1"/>
    </xf>
    <xf numFmtId="0" fontId="8" fillId="0" borderId="46" xfId="0" applyFont="1" applyBorder="1" applyAlignment="1">
      <alignment horizontal="center" vertical="center" wrapText="1"/>
    </xf>
    <xf numFmtId="0" fontId="10" fillId="6" borderId="0" xfId="0" applyFont="1" applyFill="1" applyBorder="1" applyAlignment="1">
      <alignment horizontal="left" wrapText="1"/>
    </xf>
    <xf numFmtId="0" fontId="12" fillId="0" borderId="78" xfId="0" applyFont="1" applyBorder="1" applyAlignment="1">
      <alignment horizontal="center" vertical="center"/>
    </xf>
    <xf numFmtId="0" fontId="12" fillId="0" borderId="133" xfId="0" applyFont="1" applyBorder="1" applyAlignment="1">
      <alignment horizontal="center" vertical="center"/>
    </xf>
    <xf numFmtId="0" fontId="30" fillId="14" borderId="117" xfId="0" applyFont="1" applyFill="1" applyBorder="1" applyAlignment="1">
      <alignment horizontal="center"/>
    </xf>
    <xf numFmtId="0" fontId="30" fillId="14" borderId="118" xfId="0" applyFont="1" applyFill="1" applyBorder="1" applyAlignment="1">
      <alignment horizontal="center"/>
    </xf>
    <xf numFmtId="0" fontId="30" fillId="14" borderId="150" xfId="0" applyFont="1" applyFill="1" applyBorder="1" applyAlignment="1">
      <alignment horizontal="center"/>
    </xf>
    <xf numFmtId="0" fontId="8" fillId="0" borderId="130" xfId="0" applyFont="1" applyBorder="1" applyAlignment="1">
      <alignment horizontal="center" vertical="center" wrapText="1"/>
    </xf>
    <xf numFmtId="0" fontId="8" fillId="0" borderId="134"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35" xfId="0" applyFont="1" applyBorder="1" applyAlignment="1">
      <alignment horizontal="center" vertical="center" wrapText="1"/>
    </xf>
    <xf numFmtId="0" fontId="30" fillId="14" borderId="143" xfId="0" applyFont="1" applyFill="1" applyBorder="1" applyAlignment="1">
      <alignment horizontal="center"/>
    </xf>
    <xf numFmtId="0" fontId="30" fillId="14" borderId="23" xfId="0" applyFont="1" applyFill="1" applyBorder="1" applyAlignment="1">
      <alignment horizontal="center"/>
    </xf>
    <xf numFmtId="0" fontId="30" fillId="14" borderId="96" xfId="0" applyFont="1" applyFill="1" applyBorder="1" applyAlignment="1">
      <alignment horizontal="center"/>
    </xf>
    <xf numFmtId="0" fontId="8" fillId="0" borderId="54" xfId="0" applyFont="1" applyBorder="1" applyAlignment="1">
      <alignment horizontal="center" vertical="center" wrapText="1"/>
    </xf>
    <xf numFmtId="0" fontId="8" fillId="0" borderId="0" xfId="0" applyFont="1" applyBorder="1" applyAlignment="1">
      <alignment horizontal="center" vertical="center" wrapText="1"/>
    </xf>
    <xf numFmtId="0" fontId="12" fillId="0" borderId="123" xfId="0" applyFont="1" applyBorder="1" applyAlignment="1">
      <alignment horizontal="center"/>
    </xf>
    <xf numFmtId="0" fontId="8" fillId="0" borderId="140" xfId="0" applyFont="1" applyBorder="1" applyAlignment="1">
      <alignment horizontal="center" vertical="center" wrapText="1"/>
    </xf>
    <xf numFmtId="0" fontId="8" fillId="0" borderId="151" xfId="0" applyFont="1" applyBorder="1" applyAlignment="1">
      <alignment horizontal="center" vertical="center" wrapText="1"/>
    </xf>
    <xf numFmtId="0" fontId="8" fillId="0" borderId="145"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125" xfId="0" applyFont="1" applyBorder="1" applyAlignment="1">
      <alignment horizontal="center" vertical="center" wrapText="1"/>
    </xf>
    <xf numFmtId="0" fontId="12" fillId="0" borderId="127" xfId="0" applyFont="1" applyBorder="1" applyAlignment="1">
      <alignment horizontal="center" vertical="center" wrapText="1"/>
    </xf>
    <xf numFmtId="0" fontId="12" fillId="0" borderId="124" xfId="0" applyFont="1" applyBorder="1" applyAlignment="1">
      <alignment horizontal="center" vertical="center" wrapText="1"/>
    </xf>
    <xf numFmtId="0" fontId="8" fillId="0" borderId="152"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19" xfId="0" applyFont="1" applyBorder="1" applyAlignment="1">
      <alignment horizontal="center" vertical="center" wrapText="1"/>
    </xf>
    <xf numFmtId="0" fontId="12" fillId="0" borderId="153" xfId="0" applyFont="1" applyBorder="1" applyAlignment="1">
      <alignment horizontal="center" vertical="center"/>
    </xf>
    <xf numFmtId="0" fontId="12" fillId="0" borderId="144" xfId="0" applyFont="1" applyBorder="1" applyAlignment="1">
      <alignment horizontal="center" vertical="center"/>
    </xf>
    <xf numFmtId="0" fontId="8" fillId="0" borderId="89" xfId="0" applyFont="1" applyBorder="1" applyAlignment="1">
      <alignment horizontal="center" vertical="center" wrapText="1"/>
    </xf>
    <xf numFmtId="0" fontId="12" fillId="0" borderId="80" xfId="0" applyFont="1" applyBorder="1" applyAlignment="1">
      <alignment horizontal="center" vertical="center"/>
    </xf>
  </cellXfs>
  <cellStyles count="19">
    <cellStyle name="Normal" xfId="0"/>
    <cellStyle name="Comma" xfId="15"/>
    <cellStyle name="Comma [0]" xfId="16"/>
    <cellStyle name="Dziesiętny [0]_Nota 8 i 9 RS" xfId="17"/>
    <cellStyle name="Dziesiętny [0]_WNIP-RS" xfId="18"/>
    <cellStyle name="Dziesiętny_Nota 8 i 9 RS" xfId="19"/>
    <cellStyle name="Dziesiętny_WNIP-RS" xfId="20"/>
    <cellStyle name="Normalny_SAB-Q" xfId="21"/>
    <cellStyle name="Normalny_Sab-r1998 AKT" xfId="22"/>
    <cellStyle name="Normalny_STR-11" xfId="23"/>
    <cellStyle name="Normalny_STR-12" xfId="24"/>
    <cellStyle name="Percent" xfId="25"/>
    <cellStyle name="Currency" xfId="26"/>
    <cellStyle name="Currency [0]" xfId="27"/>
    <cellStyle name="Walutowy [0]_Nota 8 i 9 RS" xfId="28"/>
    <cellStyle name="Walutowy [0]_STR-11" xfId="29"/>
    <cellStyle name="Walutowy [0]_WNIP-RS" xfId="30"/>
    <cellStyle name="Walutowy_Nota 8 i 9 RS" xfId="31"/>
    <cellStyle name="Walutowy_WNIP-RS"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429</xdr:row>
      <xdr:rowOff>152400</xdr:rowOff>
    </xdr:from>
    <xdr:to>
      <xdr:col>4</xdr:col>
      <xdr:colOff>0</xdr:colOff>
      <xdr:row>431</xdr:row>
      <xdr:rowOff>133350</xdr:rowOff>
    </xdr:to>
    <xdr:sp>
      <xdr:nvSpPr>
        <xdr:cNvPr id="1" name="Tekst 15"/>
        <xdr:cNvSpPr txBox="1">
          <a:spLocks noChangeArrowheads="1"/>
        </xdr:cNvSpPr>
      </xdr:nvSpPr>
      <xdr:spPr>
        <a:xfrm>
          <a:off x="0" y="76152375"/>
          <a:ext cx="658177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
Dane przedstawione w notach dotyczą również należności od jednostek zależnych i stowarzyszonych nie objętych konsolidacją.
</a:t>
          </a:r>
        </a:p>
      </xdr:txBody>
    </xdr:sp>
    <xdr:clientData/>
  </xdr:twoCellAnchor>
  <xdr:twoCellAnchor>
    <xdr:from>
      <xdr:col>0</xdr:col>
      <xdr:colOff>28575</xdr:colOff>
      <xdr:row>903</xdr:row>
      <xdr:rowOff>0</xdr:rowOff>
    </xdr:from>
    <xdr:to>
      <xdr:col>4</xdr:col>
      <xdr:colOff>0</xdr:colOff>
      <xdr:row>903</xdr:row>
      <xdr:rowOff>0</xdr:rowOff>
    </xdr:to>
    <xdr:sp>
      <xdr:nvSpPr>
        <xdr:cNvPr id="2" name="Tekst 17"/>
        <xdr:cNvSpPr txBox="1">
          <a:spLocks noChangeArrowheads="1"/>
        </xdr:cNvSpPr>
      </xdr:nvSpPr>
      <xdr:spPr>
        <a:xfrm>
          <a:off x="28575" y="155238450"/>
          <a:ext cx="6553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Należy podać wysokość i wyjaśnić przyczyny nieplanowych odpisów amortyzacyjnych (umorzeniowych).</a:t>
          </a:r>
        </a:p>
      </xdr:txBody>
    </xdr:sp>
    <xdr:clientData/>
  </xdr:twoCellAnchor>
  <xdr:twoCellAnchor>
    <xdr:from>
      <xdr:col>0</xdr:col>
      <xdr:colOff>28575</xdr:colOff>
      <xdr:row>1268</xdr:row>
      <xdr:rowOff>28575</xdr:rowOff>
    </xdr:from>
    <xdr:to>
      <xdr:col>4</xdr:col>
      <xdr:colOff>0</xdr:colOff>
      <xdr:row>1269</xdr:row>
      <xdr:rowOff>47625</xdr:rowOff>
    </xdr:to>
    <xdr:sp>
      <xdr:nvSpPr>
        <xdr:cNvPr id="3" name="Tekst 19"/>
        <xdr:cNvSpPr txBox="1">
          <a:spLocks noChangeArrowheads="1"/>
        </xdr:cNvSpPr>
      </xdr:nvSpPr>
      <xdr:spPr>
        <a:xfrm>
          <a:off x="28575" y="218827350"/>
          <a:ext cx="655320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Na majątku WBK SA oraz konsolidowanych społek zależnych nie zabezpieczono żadnych zobowiązań. </a:t>
          </a:r>
        </a:p>
      </xdr:txBody>
    </xdr:sp>
    <xdr:clientData/>
  </xdr:twoCellAnchor>
  <xdr:twoCellAnchor>
    <xdr:from>
      <xdr:col>0</xdr:col>
      <xdr:colOff>28575</xdr:colOff>
      <xdr:row>1394</xdr:row>
      <xdr:rowOff>85725</xdr:rowOff>
    </xdr:from>
    <xdr:to>
      <xdr:col>4</xdr:col>
      <xdr:colOff>0</xdr:colOff>
      <xdr:row>1407</xdr:row>
      <xdr:rowOff>9525</xdr:rowOff>
    </xdr:to>
    <xdr:sp>
      <xdr:nvSpPr>
        <xdr:cNvPr id="4" name="Tekst 20"/>
        <xdr:cNvSpPr txBox="1">
          <a:spLocks noChangeArrowheads="1"/>
        </xdr:cNvSpPr>
      </xdr:nvSpPr>
      <xdr:spPr>
        <a:xfrm>
          <a:off x="28575" y="238782225"/>
          <a:ext cx="6553200" cy="2057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
W 1999 roku nie nastąpiły żadne zmiany w kapitale akcyjnym w zakresie liczby, rodzaju, wartości nominalnej, cenie emisyjnej oraz praw z akcji.
Według informacji posiadanych przez Zarząd Banku, akcjonariuszami posiadającymi więcej niż 5 % kapitału akcyjnego WBK SA na dzień 31.12.1999 r. byli:
                - AIB European Investments Ltd                  60,14 %
                - Skarb Państwa                                              5,10 %
Nie są znane Zarządowi informacje dotyczące przekroczenia przez innych akcjonariuszy progu 5 %.
Liczba posiadanych przez akcjonariuszy akcji jest równa liczbie posiadanych głosów na WZA.</a:t>
          </a:r>
        </a:p>
      </xdr:txBody>
    </xdr:sp>
    <xdr:clientData/>
  </xdr:twoCellAnchor>
  <xdr:twoCellAnchor>
    <xdr:from>
      <xdr:col>0</xdr:col>
      <xdr:colOff>9525</xdr:colOff>
      <xdr:row>1643</xdr:row>
      <xdr:rowOff>95250</xdr:rowOff>
    </xdr:from>
    <xdr:to>
      <xdr:col>3</xdr:col>
      <xdr:colOff>838200</xdr:colOff>
      <xdr:row>1697</xdr:row>
      <xdr:rowOff>76200</xdr:rowOff>
    </xdr:to>
    <xdr:sp>
      <xdr:nvSpPr>
        <xdr:cNvPr id="5" name="Tekst 23"/>
        <xdr:cNvSpPr txBox="1">
          <a:spLocks noChangeArrowheads="1"/>
        </xdr:cNvSpPr>
      </xdr:nvSpPr>
      <xdr:spPr>
        <a:xfrm>
          <a:off x="9525" y="279196800"/>
          <a:ext cx="6553200" cy="8724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Times New Roman CE"/>
              <a:ea typeface="Times New Roman CE"/>
              <a:cs typeface="Times New Roman CE"/>
            </a:rPr>
            <a:t> 
  Podatek dochodowy współmierny od zysku brutto wykazany w skonsolidowanycm rachunku zysków i strat stanowi sumę podatków obliczonych odrębnie przez WBK SA (podmiot dominujący) oraz GBH SA i DM WBK SA (podmioty zależne konsolidowane metodą pełną) od zysku brutto tych podmiotów bez uwzględnienia korekt konsolidacyjnych. WBK SA, GBH SA oraz DM WBK SA nie tworzą bowiem grupy podatkowej i wyliczenie podatku następuje w poszczególnych spółkach Grupy KapitałowejWBK SA. Z tego też powodu w bilansie skonsolidowanym występuje zarówno rezerwa na podatek dochodowy (dotycząca WBK SA) oraz rozliczenia międzyokresowe z tytułu odroczonego podatku dochodowego (dotyczące GBH SA oraz DM WBK SA)
Na dzień 31.12.1999 r. zobowiązanie </a:t>
          </a:r>
          <a:r>
            <a:rPr lang="en-US" cap="none" sz="900" b="1" i="0" u="none" baseline="0">
              <a:latin typeface="Times New Roman CE"/>
              <a:ea typeface="Times New Roman CE"/>
              <a:cs typeface="Times New Roman CE"/>
            </a:rPr>
            <a:t>WBK S.A.</a:t>
          </a:r>
          <a:r>
            <a:rPr lang="en-US" cap="none" sz="900" b="0" i="0" u="none" baseline="0">
              <a:latin typeface="Times New Roman CE"/>
              <a:ea typeface="Times New Roman CE"/>
              <a:cs typeface="Times New Roman CE"/>
            </a:rPr>
            <a:t> z tytułu podatku dochodowego od osób prawnych ustalone na podstawie przepisów podatkowych wynosi 79.714 tys. zł., natomiast podatek dochodowy, wykazany w rachunku zysków i strat – 91.390 tys. zł. Stąd kwota przejściowych różnic podatkowych (rezerwa na podatek do utworzenia) wynosi 11.676 tys. zł i jest ona wynikiem różnicy:
- przyszłego zobowiązania z tytułu podatku dochodowego według stanu na 31.12.1999 r. w wysokości 60.563 tys. zł, w tym:
    - z tytułu ulgi inwestycyjnej w wysokości 5.176 tys. zł
    - z tytułu dochodów pewnych do otrzymania w przyszłości w wysokości 55.387 tys. zł
- odzyskanej należności z tytułu podatku dochodowego według stanu na 31.12.1999 r. w kwocie 14.810 tys. zł,
- wykorzystanej rezerwy na podatek z lat ubiegłych – 63.697 tys. zł.
Ponadto informujemy, że:
- WBK SA skorzystał z premii podatkowej związanej z ulgą inwestycyjną za 1998 r. w kwocie 1.821 tys. zł (z uwględnieniem korekty premii za lata ubiegłe),
- od podstawy opodatkowania odliczono darowizny w wysokości 314 tys zł,
- w kwocie podatku do zapłacenia uwzględniono kwotę 1.020 tys. zł z tytułu zapłaconego podatku od dywidendy,
- dokonano korekty z tytułu zmiany stawki procentowej podatku dochodowego w 2000 r. (30%) w kwocie 3.664 tys. zł,
- dokonano spisania rozliczeń międzyokresowych z tytułu odroczonego podatku dochodowego w kwocie 552 tys. zł spowodowanego brakiem możliwości odzyskania należności podatkowej,
- podatek dochodowy od wyniku na operacjach nadzwyczajnych wynosi (61) tys. zł.
Na dzień 31.12.1999 r. zobowiązanie</a:t>
          </a:r>
          <a:r>
            <a:rPr lang="en-US" cap="none" sz="900" b="1" i="0" u="none" baseline="0">
              <a:latin typeface="Times New Roman CE"/>
              <a:ea typeface="Times New Roman CE"/>
              <a:cs typeface="Times New Roman CE"/>
            </a:rPr>
            <a:t> GBH SA </a:t>
          </a:r>
          <a:r>
            <a:rPr lang="en-US" cap="none" sz="900" b="0" i="0" u="none" baseline="0">
              <a:latin typeface="Times New Roman CE"/>
              <a:ea typeface="Times New Roman CE"/>
              <a:cs typeface="Times New Roman CE"/>
            </a:rPr>
            <a:t>z tytułu podatku dochodowego od osób prawnych ustalone na podstawie przepisów podatkowych wynosi 1.841 tys. zł, natomiast podatek dochodowy wykazany w rachunku zysków i strat 1.808 tys.zł. Stąd rezerwa na podatek rozwiązana na dzień 31.12.1999 r. wynosi 33 tys. zł i jest ona wynikiem różnicy:
- przyszłego zobowiązania z tytułu podatku dochodowego według stanu na dzień 31.12.1999 r. w wysokości 3.403 tys. zł  z tytułu dochodów pewnych do otrzymania – odsetek zaliczonych memoriałowo od kredytów i papierów wartościowych,
- wykorzystanej rezerwy w kwocie 3.137 tys. zł -  z tytułu odsetek zaliczonych memoriałowo do roku ubiegłego,
- przyszłej należności do odzyskania wg stanu na dzień 31.12.1999 r. w kwocie (7.605) tys. zł, w tym:
   - z tytułu nierozliczonej straty podatkowej z lat ubiegłych w kwocie (599) tys. zł,
   - z tytułu odsetek zaliczonych memoriałowo do kosztów (6.349) tys. zł,
- odzyskanej należności z tytułu podatku dochodowego wg stanu na dzień 31.12.1999 r. w kwocie 6.774 tys. zł, w tym:
   - z tytułu odsetek zapłaconych od zobowiązań, a zaliczonych memoriałowo do kosztów lat ubiegłych w kwocie 4.546
     tys. zł,
    - z tytułu rozliczenia straty podatkowej z lat ubiegłych w kwocie 1.422 tys. zł.
- różnicy z tytułu zmiany stawki procentowej podatku dochodowego w 2000 r. (30%) w kwocie 532 tys. zł.
Na dzień 31.12.1999 r. zobowiązanie </a:t>
          </a:r>
          <a:r>
            <a:rPr lang="en-US" cap="none" sz="900" b="1" i="0" u="none" baseline="0">
              <a:latin typeface="Times New Roman CE"/>
              <a:ea typeface="Times New Roman CE"/>
              <a:cs typeface="Times New Roman CE"/>
            </a:rPr>
            <a:t>Domu Maklerskiego SA </a:t>
          </a:r>
          <a:r>
            <a:rPr lang="en-US" cap="none" sz="900" b="0" i="0" u="none" baseline="0">
              <a:latin typeface="Times New Roman CE"/>
              <a:ea typeface="Times New Roman CE"/>
              <a:cs typeface="Times New Roman CE"/>
            </a:rPr>
            <a:t>z tytułu podatku dochodowego ustalonego na podstawie przepisów podatkowych wynosi 1.431 tys. zł, natomiast podatek dochodowy wykazany w rachunku zysków i strat  - 1.230 tys. zł. Różnica to kwota ujemnych różnic przejściowych, która na dzień 31.12.1999 r. wynosi (201) tys. zł i jest ona wynikiem:
   - przyszłego zobowiązania z tytułu podatku dochodowego wg stanu na 31.12.1999 r. w wysokości 110 tys. zł -  z 
     tytułu dochodów pewnych do otrzymania
oraz przyszłej należności do odzyskania z tytułu podatku dochodowego według stanu na dzień 31.12.1999 r. w kwocie 311 tys. zł, z tytułu rezerwy na koszty do poniesienia.
Ponadto informujemy, że Dom Maklerski WBK SA dokonał korekty z tytułu zmiany stawki procentowej podatku dochodowego w 2000 r. (30%) w kwocie 26 tys. zł.
</a:t>
          </a:r>
          <a:r>
            <a:rPr lang="en-US" cap="none" sz="800" b="0" i="0" u="none" baseline="0">
              <a:latin typeface="Times New Roman CE"/>
              <a:ea typeface="Times New Roman CE"/>
              <a:cs typeface="Times New Roman CE"/>
            </a:rPr>
            <a:t>
</a:t>
          </a:r>
          <a:r>
            <a:rPr lang="en-US" cap="none" sz="900" b="0" i="0" u="none" baseline="0">
              <a:latin typeface="Times New Roman CE"/>
              <a:ea typeface="Times New Roman CE"/>
              <a:cs typeface="Times New Roman CE"/>
            </a:rPr>
            <a:t/>
          </a:r>
        </a:p>
      </xdr:txBody>
    </xdr:sp>
    <xdr:clientData/>
  </xdr:twoCellAnchor>
  <xdr:twoCellAnchor>
    <xdr:from>
      <xdr:col>0</xdr:col>
      <xdr:colOff>0</xdr:colOff>
      <xdr:row>451</xdr:row>
      <xdr:rowOff>85725</xdr:rowOff>
    </xdr:from>
    <xdr:to>
      <xdr:col>4</xdr:col>
      <xdr:colOff>0</xdr:colOff>
      <xdr:row>452</xdr:row>
      <xdr:rowOff>57150</xdr:rowOff>
    </xdr:to>
    <xdr:sp>
      <xdr:nvSpPr>
        <xdr:cNvPr id="6" name="Tekst 26"/>
        <xdr:cNvSpPr txBox="1">
          <a:spLocks noChangeArrowheads="1"/>
        </xdr:cNvSpPr>
      </xdr:nvSpPr>
      <xdr:spPr>
        <a:xfrm>
          <a:off x="0" y="80095725"/>
          <a:ext cx="65817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rPr>
            <a:t>Należności od sektora niefinansowego i sektora budżetowego nie obejmują kredytów z tytułu leasingu finansowego.</a:t>
          </a:r>
        </a:p>
      </xdr:txBody>
    </xdr:sp>
    <xdr:clientData/>
  </xdr:twoCellAnchor>
  <xdr:twoCellAnchor>
    <xdr:from>
      <xdr:col>0</xdr:col>
      <xdr:colOff>28575</xdr:colOff>
      <xdr:row>722</xdr:row>
      <xdr:rowOff>0</xdr:rowOff>
    </xdr:from>
    <xdr:to>
      <xdr:col>4</xdr:col>
      <xdr:colOff>0</xdr:colOff>
      <xdr:row>722</xdr:row>
      <xdr:rowOff>0</xdr:rowOff>
    </xdr:to>
    <xdr:sp>
      <xdr:nvSpPr>
        <xdr:cNvPr id="7" name="Tekst 62"/>
        <xdr:cNvSpPr txBox="1">
          <a:spLocks noChangeArrowheads="1"/>
        </xdr:cNvSpPr>
      </xdr:nvSpPr>
      <xdr:spPr>
        <a:xfrm>
          <a:off x="28575" y="127101600"/>
          <a:ext cx="6553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Akcje i udziały zapewniające mniej niż 5% kapitału i ogólnej liczby głosów na walnym zgromadzeniu jednostki można wykazać łącznie w pozycji "inne", chyba, że są one istotne ze względu na wartość (rynkową) lub politykę jednostki.</a:t>
          </a:r>
        </a:p>
      </xdr:txBody>
    </xdr:sp>
    <xdr:clientData/>
  </xdr:twoCellAnchor>
  <xdr:twoCellAnchor>
    <xdr:from>
      <xdr:col>0</xdr:col>
      <xdr:colOff>9525</xdr:colOff>
      <xdr:row>935</xdr:row>
      <xdr:rowOff>47625</xdr:rowOff>
    </xdr:from>
    <xdr:to>
      <xdr:col>3</xdr:col>
      <xdr:colOff>838200</xdr:colOff>
      <xdr:row>967</xdr:row>
      <xdr:rowOff>171450</xdr:rowOff>
    </xdr:to>
    <xdr:sp>
      <xdr:nvSpPr>
        <xdr:cNvPr id="8" name="Tekst 78"/>
        <xdr:cNvSpPr txBox="1">
          <a:spLocks noChangeArrowheads="1"/>
        </xdr:cNvSpPr>
      </xdr:nvSpPr>
      <xdr:spPr>
        <a:xfrm>
          <a:off x="9525" y="160000950"/>
          <a:ext cx="6553200" cy="5638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Times New Roman CE"/>
              <a:ea typeface="Times New Roman CE"/>
              <a:cs typeface="Times New Roman CE"/>
            </a:rPr>
            <a:t>W</a:t>
          </a:r>
          <a:r>
            <a:rPr lang="en-US" cap="none" sz="900" b="0" i="0" u="none" baseline="0">
              <a:latin typeface="Times New Roman CE"/>
              <a:ea typeface="Times New Roman CE"/>
              <a:cs typeface="Times New Roman CE"/>
            </a:rPr>
            <a:t>artość firmy z konsolidacji wykazana w nocie 13 dotyczy Gliwickiego Banku Handlowego SA oraz Domu Maklerskiego WBK SA.
Wartość firmy z konsolidacji </a:t>
          </a:r>
          <a:r>
            <a:rPr lang="en-US" cap="none" sz="900" b="1" i="0" u="none" baseline="0">
              <a:latin typeface="Times New Roman CE"/>
              <a:ea typeface="Times New Roman CE"/>
              <a:cs typeface="Times New Roman CE"/>
            </a:rPr>
            <a:t>Gliwickiego Banku Handlowego SA </a:t>
          </a:r>
          <a:r>
            <a:rPr lang="en-US" cap="none" sz="900" b="0" i="0" u="none" baseline="0">
              <a:latin typeface="Times New Roman CE"/>
              <a:ea typeface="Times New Roman CE"/>
              <a:cs typeface="Times New Roman CE"/>
            </a:rPr>
            <a:t>na dzień objęcia kontroli przez WBK SA tj. na 31.07.1996 r.
1.cena nabycia akcji GBH SA przez WBK SA                                                                               25.134 tys. zł
2. aktywa netto GBH SA według ceny rynkowej 
    na dzień objęcia kontroli przez WBK SA                                                                                     9.585 tys. zł
3. udział WBK SA w kapitale akcyjnym GBH SA                                                                               87,45%
4. aktywa netto na dzień objęcia kontroli przez WBK SA, 
     przypadające na udział WBK SA w kapitale akcyjnym GBH SA                                              8.382 tys. zł</a:t>
          </a:r>
          <a:r>
            <a:rPr lang="en-US" cap="none" sz="800" b="0" i="0" u="none" baseline="0">
              <a:latin typeface="Times New Roman CE"/>
              <a:ea typeface="Times New Roman CE"/>
              <a:cs typeface="Times New Roman CE"/>
            </a:rPr>
            <a:t>
</a:t>
          </a:r>
          <a:r>
            <a:rPr lang="en-US" cap="none" sz="900" b="0" i="0" u="none" baseline="0">
              <a:latin typeface="Times New Roman CE"/>
              <a:ea typeface="Times New Roman CE"/>
              <a:cs typeface="Times New Roman CE"/>
            </a:rPr>
            <a:t>5. wartość firmy z konsolidacji na 31.07.1996 r.                                                                           16.752 tys. zł
</a:t>
          </a:r>
          <a:r>
            <a:rPr lang="en-US" cap="none" sz="800" b="0" i="0" u="none" baseline="0">
              <a:latin typeface="Times New Roman CE"/>
              <a:ea typeface="Times New Roman CE"/>
              <a:cs typeface="Times New Roman CE"/>
            </a:rPr>
            <a:t>
</a:t>
          </a:r>
          <a:r>
            <a:rPr lang="en-US" cap="none" sz="900" b="0" i="0" u="none" baseline="0">
              <a:latin typeface="Times New Roman CE"/>
              <a:ea typeface="Times New Roman CE"/>
              <a:cs typeface="Times New Roman CE"/>
            </a:rPr>
            <a:t>Zwiększenia (zmniejszenia) wartości firmy z konsolidacji w okresie
od 1.08.1996 r. - 31.12.1999 r.
     1.08.1996 r. – 31.12.1996 r.                                                                                                                  -
     1.01.1997 r. – 31.12.1997 r.                                                                                                                10
     1.01.1998 r. – 31.12.1998 r.                                                                                                              738
     1.01.1999 r. – 31.12.1999 r.                                                                                                            (480)
Wartość brutto na 31.12.1999 r.                                                                                                        17.020
Amortyzacja wartości firmy z konsolidacji za okres od 1.08.1996 r.-31.12.1999 r.
1.08.1996 – 31.12.1996 r.                                                                                                                  (1.396)  
1.01.1997 – 31.12.1997 r.                                                                                                                  (3.352)
1.01.1998 – 31.12.1998 r.                                                                                                                  (3.535)
1.01.1999 – 31.12.1999 r.                                                                                                                  (3 450)</a:t>
          </a:r>
          <a:r>
            <a:rPr lang="en-US" cap="none" sz="800" b="0" i="0" u="none" baseline="0">
              <a:latin typeface="Times New Roman CE"/>
              <a:ea typeface="Times New Roman CE"/>
              <a:cs typeface="Times New Roman CE"/>
            </a:rPr>
            <a:t>
</a:t>
          </a:r>
          <a:r>
            <a:rPr lang="en-US" cap="none" sz="900" b="0" i="0" u="none" baseline="0">
              <a:latin typeface="Times New Roman CE"/>
              <a:ea typeface="Times New Roman CE"/>
              <a:cs typeface="Times New Roman CE"/>
            </a:rPr>
            <a:t>Łączny odpis wartości firmy z konsolidacji na koniec okresu                                                         (11.733)
Wartość netto wartości firmy z konsolidacji GBH SA                                                                        5.287
</a:t>
          </a:r>
          <a:r>
            <a:rPr lang="en-US" cap="none" sz="900" b="1" i="0" u="none" baseline="0">
              <a:latin typeface="Times New Roman CE"/>
              <a:ea typeface="Times New Roman CE"/>
              <a:cs typeface="Times New Roman CE"/>
            </a:rPr>
            <a:t>Wartość firmy z konsolidacji Domu Maklerskiego WBK SA </a:t>
          </a:r>
          <a:r>
            <a:rPr lang="en-US" cap="none" sz="900" b="0" i="0" u="none" baseline="0">
              <a:latin typeface="Times New Roman CE"/>
              <a:ea typeface="Times New Roman CE"/>
              <a:cs typeface="Times New Roman CE"/>
            </a:rPr>
            <a:t>na dzień objęcia kontroli tj. na 23.07.1999 r. ustalono w następujący sposób:
1.cena nabycia akcji Domu Maklerskiego SA przez WBK SA                                                           44.051 
2.aktywa netto Domu Maklerskiego SA                                                                                              44.000
3. udział WBK SA w kapitale akcyjnym                                                                                               100%
4. wartość firmy z konsolidacji                                                                                                                 51
5.amortyzacja wartości firmy z konsolidacji                                                                                            51
6. wartość netto wartości firmy z konsolidacji DM SA                                                                             -
</a:t>
          </a:r>
        </a:p>
      </xdr:txBody>
    </xdr:sp>
    <xdr:clientData/>
  </xdr:twoCellAnchor>
  <xdr:twoCellAnchor>
    <xdr:from>
      <xdr:col>0</xdr:col>
      <xdr:colOff>28575</xdr:colOff>
      <xdr:row>1615</xdr:row>
      <xdr:rowOff>95250</xdr:rowOff>
    </xdr:from>
    <xdr:to>
      <xdr:col>4</xdr:col>
      <xdr:colOff>0</xdr:colOff>
      <xdr:row>1618</xdr:row>
      <xdr:rowOff>28575</xdr:rowOff>
    </xdr:to>
    <xdr:sp>
      <xdr:nvSpPr>
        <xdr:cNvPr id="9" name="Tekst 80"/>
        <xdr:cNvSpPr txBox="1">
          <a:spLocks noChangeArrowheads="1"/>
        </xdr:cNvSpPr>
      </xdr:nvSpPr>
      <xdr:spPr>
        <a:xfrm>
          <a:off x="28575" y="274081875"/>
          <a:ext cx="6553200"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
W 1999 r. nie wystąpiły straty i zyski związane ze sprzedażą akcji i udziałów jednostek zależnych i stowarzyszonych.</a:t>
          </a:r>
        </a:p>
      </xdr:txBody>
    </xdr:sp>
    <xdr:clientData/>
  </xdr:twoCellAnchor>
  <xdr:twoCellAnchor>
    <xdr:from>
      <xdr:col>0</xdr:col>
      <xdr:colOff>28575</xdr:colOff>
      <xdr:row>1719</xdr:row>
      <xdr:rowOff>47625</xdr:rowOff>
    </xdr:from>
    <xdr:to>
      <xdr:col>4</xdr:col>
      <xdr:colOff>0</xdr:colOff>
      <xdr:row>1722</xdr:row>
      <xdr:rowOff>104775</xdr:rowOff>
    </xdr:to>
    <xdr:sp>
      <xdr:nvSpPr>
        <xdr:cNvPr id="10" name="Tekst 83"/>
        <xdr:cNvSpPr txBox="1">
          <a:spLocks noChangeArrowheads="1"/>
        </xdr:cNvSpPr>
      </xdr:nvSpPr>
      <xdr:spPr>
        <a:xfrm>
          <a:off x="28575" y="291893625"/>
          <a:ext cx="655320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Times New Roman CE"/>
              <a:ea typeface="Times New Roman CE"/>
              <a:cs typeface="Times New Roman CE"/>
            </a:rPr>
            <a:t>Na skonsolidowany zysk netto na 31.12.1999 r. w wysokości 174.066 tys. zł składa się:
-zysk z działalności bankowej (po korektach konsolidacyjnych) w wysokości                    172.398  tys. zł
-strata z działalności maklerskiej (po korektach konsolidacyjnych) w wysokości                    1.668  tys. zł</a:t>
          </a:r>
          <a:r>
            <a:rPr lang="en-US" cap="none" sz="800" b="0" i="0" u="none" baseline="0">
              <a:latin typeface="Times New Roman CE"/>
              <a:ea typeface="Times New Roman CE"/>
              <a:cs typeface="Times New Roman CE"/>
            </a:rPr>
            <a:t>
</a:t>
          </a:r>
        </a:p>
      </xdr:txBody>
    </xdr:sp>
    <xdr:clientData/>
  </xdr:twoCellAnchor>
  <xdr:twoCellAnchor>
    <xdr:from>
      <xdr:col>0</xdr:col>
      <xdr:colOff>0</xdr:colOff>
      <xdr:row>1738</xdr:row>
      <xdr:rowOff>47625</xdr:rowOff>
    </xdr:from>
    <xdr:to>
      <xdr:col>4</xdr:col>
      <xdr:colOff>0</xdr:colOff>
      <xdr:row>1813</xdr:row>
      <xdr:rowOff>0</xdr:rowOff>
    </xdr:to>
    <xdr:sp>
      <xdr:nvSpPr>
        <xdr:cNvPr id="11" name="Tekst 92"/>
        <xdr:cNvSpPr txBox="1">
          <a:spLocks noChangeArrowheads="1"/>
        </xdr:cNvSpPr>
      </xdr:nvSpPr>
      <xdr:spPr>
        <a:xfrm>
          <a:off x="0" y="295179750"/>
          <a:ext cx="6581775" cy="1209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    
          Dokonując podziału działalności na operacyjną, inwestycyjną i finansową w rachunku przepływu środków pieniężnych kierowano się następującymi przesłankami:
- zakresem informacji dla poszczególnych rodzajów działalności określonym w formularzu sprawozdawczym,
- wytycznymi Generalnego Inspektoratu Nadzoru Bankowego,
-charakterem operacji prowadzonych w ramach Grupy WBK SA.
 Działalność operacyjna obejmuje podstawowy zakres działalności Grupy, nie zaliczony do działalności inwestycyjnej i finansowej.
   Działalność inwestycyjna obejmuje:
 nabywanie i zbywanie:
- rzeczowego majątku trwałego,
- wartości niematerialnych i prawnych,
- akcji, udziałów oraz innych papierów wartościowych o charakterze lokacyjnym,
- dłużnych papierów wartościowych o charakterze lokacyjnym,
 pozostałe pozycje związane z działalnością inwestycyjną (np. dywidendy, zmiana stanu pożyczek podporządkowanych, odsetki związane z działalnością inwestycyjną).
Działalność finansowa obejmuje :
 zwiększenia i zmniejszenia:
- z tytułu zaciągnięcia i spłaty kredytów i pożyczek od banków i innych instytucji finansowych,
- zobowiązań podporządkowanych,
- z tytułu emisji i wykupu obligacji i innych papierów wartościowych od instytucji finansowych,
- pozostałe pozycje związane z działalnością finansową (np. płatności dywidend i inne wypłaty z zysku , odsetki związane z działalnością finansową)
  Główne różnice pomiędzy bilansowymi zmianami stanu a zmianami tych pozycji wykazanymi w rachunku przepływu środków pieniężnych działalności operacyjnej dotyczą :
 zmiana stanu dłużnych papierów wartościowych obejmuje tylko zmianę stanu dłużnych papierów wartościowych o charakterze handlowym. Dane dotyczące zmiany stanu dłużnych papierów wartościowych o charakterze lokacyjnym ujęte są w pozycjach:
- "Sprzedaż akcji i udziałów w  innych jednostkach, pozostałych papierów wartościowych i innych praw majątkowych"  (działalność inwestycyjna) - 28.694.550 tys. zł,
- "Nabycie akcji i udziałów w innych jednostkach, pozostałych papierów wartościowych i innych praw majątkowych" (działalność inwestycyjna) - 28.565.590 tys. zł,
- "Odsetki i dywidendy" (działalność operacyjna) - 46.378 tys. zł,
- "Pozostałe korekty" (działalność operacyjna - rezerwa na deprecjację) - 2.992 tys. zł.
 zmiana stanu należności od sektora finansowego
 - nie obejmuje zmiany stanu należności z tytułu rachunków bieżących w innych bankach oraz w Funduszu Gwarancyjnym Giełdy - ujętych w pozycji "Środki pieniężne na koniec okresu" w wys. - 9.251 tys. zł,
- obejmuje natomiast zmianę stanu należności od sektora finansowego jednostek zależnych i stowarzyszonych nie objętych konsolidacją w wysokości 27.772 tys. zł przeniesioną z odrębnej pozycji bilansu,
 zmiana stanu akcji, udziałów i innych papierów wartościowych o zmiennej kwocie dochodu obejmuje tylko zmianę stanu w/w aktywów o charakterze handlowym, która wykazywana jest w działalności operacyjnej. Dane dotyczące zmiany stanu akcji, udziałów i innych papierów wartościowych o charakterze lokacyjnym ujęte są w przepływach pieniężnych  z działalności inwestycyjnej,
 zmiana stanu zobowiązań wobec sektora finansowego
- nie obejmuje zmiany stanu  pożyczki z BFG (wraz z odsetkami) dotyczącej działalności finansowej w wysokości 3 tys. zł,
-obejmuje natomiast zmianę stanu zobowiązań wobec sektora finasowego jednostek zależnych i stowarzyszonych nie objętych konsolidacją w wysokości 2.562 tys. zł - przeniesioną z odrębnej pozycji bilansu,
 zmiana stanu zobowiązań wobec sektora niefinansowego i sektora budżetowego obejmuje zmianę stanu zobowiązań wobec sektora niefinansowego i budżetowego jednostek zależnych i stowarzyszonych wyłączonych z konsolidacji w wysokości 5.934 tys. zł -przeniesioną z odrębnej pozycji bilansu.
 zmiana stanu innych zobowiązań obejmuje saldo zmiany stanu pozycji "Inne aktywa" oraz "Fundusze specjalne i inne pasywa" skorygowanego o:
- nie wypłacone kwoty z zysku przeznaczone na darowizny - 237 tys. zł,
- rozliczenia dotyczące podatku dochodowego oraz rezerwy na podatek dochodowy - 22.186 tys. zł,
- zmianę stanu pożyczek podporządkowanych w wysokości 55 tys. zł (dotyczącej działalności inwestycyjnej),
- zmianę stanu aktywów do zbycia w wysokości 499 tys. zł ujętą w pozycji "Pozostałe korekty" działalności operacyjnej,
- zmianę stanu rozliczenia umorzenia z ulgi inwestycyjnej w wysokości 300 tys. zł.
 zmiana stanu rozliczeń międzyokresowych 
- nie obejmuje zmiany stanu rozliczeń międzyokresowych z tytułu odroczonej amortyzacji z ulgi inwestycyjnej w wys. 10.774 tys. zł.
                 W przepływach środków pieniężnych z działalności finansowej w pozycji "Pozostałe wydatki" ujęte są odsetki zapłacone od pożyczek otrzymanych przez WBK SA i GBH SA  z Bankowego Funduszu Gwarancyjnego w wysokości 3.401 tys. zł. oraz od zobowiązania podporządkowanego w wys. 100 tys. zł.
</a:t>
          </a:r>
        </a:p>
      </xdr:txBody>
    </xdr:sp>
    <xdr:clientData/>
  </xdr:twoCellAnchor>
  <xdr:twoCellAnchor>
    <xdr:from>
      <xdr:col>0</xdr:col>
      <xdr:colOff>47625</xdr:colOff>
      <xdr:row>367</xdr:row>
      <xdr:rowOff>0</xdr:rowOff>
    </xdr:from>
    <xdr:to>
      <xdr:col>4</xdr:col>
      <xdr:colOff>0</xdr:colOff>
      <xdr:row>370</xdr:row>
      <xdr:rowOff>28575</xdr:rowOff>
    </xdr:to>
    <xdr:sp>
      <xdr:nvSpPr>
        <xdr:cNvPr id="12" name="TextBox 19"/>
        <xdr:cNvSpPr txBox="1">
          <a:spLocks noChangeArrowheads="1"/>
        </xdr:cNvSpPr>
      </xdr:nvSpPr>
      <xdr:spPr>
        <a:xfrm>
          <a:off x="47625" y="65512950"/>
          <a:ext cx="653415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W bilansie odsetki zaliczone zostały do pozycji:
 - "W rachunku bieżącym" - na dzień 31.12.1999 r. w wysokości 8 tys. zł.
 - "Terminowe" - na dzień 31.12.1999 r. w wysokości 10.313 tys. zł oraz na dzień 31.12.1998 r. w wysokości 9.625 tys. zł</a:t>
          </a:r>
        </a:p>
      </xdr:txBody>
    </xdr:sp>
    <xdr:clientData/>
  </xdr:twoCellAnchor>
  <xdr:twoCellAnchor>
    <xdr:from>
      <xdr:col>0</xdr:col>
      <xdr:colOff>47625</xdr:colOff>
      <xdr:row>479</xdr:row>
      <xdr:rowOff>104775</xdr:rowOff>
    </xdr:from>
    <xdr:to>
      <xdr:col>4</xdr:col>
      <xdr:colOff>0</xdr:colOff>
      <xdr:row>483</xdr:row>
      <xdr:rowOff>28575</xdr:rowOff>
    </xdr:to>
    <xdr:sp>
      <xdr:nvSpPr>
        <xdr:cNvPr id="13" name="TextBox 20"/>
        <xdr:cNvSpPr txBox="1">
          <a:spLocks noChangeArrowheads="1"/>
        </xdr:cNvSpPr>
      </xdr:nvSpPr>
      <xdr:spPr>
        <a:xfrm>
          <a:off x="47625" y="85191600"/>
          <a:ext cx="65341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W bilansie odsetki zaliczone zostały:
 - "W rachunku bieżącym" - na 31.12.1999 r. w wysokości 1.902 tys.zł
 - "Terminowe" - na dzień 31.12.1999 r. w wysokości 128.929  oraz na dzień 31.12.1998 w wysokości 157.880 tys. zł.</a:t>
          </a:r>
        </a:p>
      </xdr:txBody>
    </xdr:sp>
    <xdr:clientData/>
  </xdr:twoCellAnchor>
  <xdr:twoCellAnchor>
    <xdr:from>
      <xdr:col>0</xdr:col>
      <xdr:colOff>47625</xdr:colOff>
      <xdr:row>1141</xdr:row>
      <xdr:rowOff>180975</xdr:rowOff>
    </xdr:from>
    <xdr:to>
      <xdr:col>4</xdr:col>
      <xdr:colOff>0</xdr:colOff>
      <xdr:row>1141</xdr:row>
      <xdr:rowOff>742950</xdr:rowOff>
    </xdr:to>
    <xdr:sp>
      <xdr:nvSpPr>
        <xdr:cNvPr id="14" name="TextBox 21"/>
        <xdr:cNvSpPr txBox="1">
          <a:spLocks noChangeArrowheads="1"/>
        </xdr:cNvSpPr>
      </xdr:nvSpPr>
      <xdr:spPr>
        <a:xfrm>
          <a:off x="47625" y="194681475"/>
          <a:ext cx="653415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W bilansie odsetki zaliczone zostały do pozycji:
- "Bieżące" - na dzień  31.12.99 r. w wysokości 1 tys. zł  oraz na dzień  31.12.98  r. w wysokości 1 tys. zł. 
-"Terminowe" - na dzień 31.12.99 r. w wysokości   6.825 tys. zł. oraz na dzień 31.12.98  r w wysokości 7.499  tys. zł</a:t>
          </a:r>
        </a:p>
      </xdr:txBody>
    </xdr:sp>
    <xdr:clientData/>
  </xdr:twoCellAnchor>
  <xdr:twoCellAnchor>
    <xdr:from>
      <xdr:col>0</xdr:col>
      <xdr:colOff>9525</xdr:colOff>
      <xdr:row>1192</xdr:row>
      <xdr:rowOff>47625</xdr:rowOff>
    </xdr:from>
    <xdr:to>
      <xdr:col>4</xdr:col>
      <xdr:colOff>0</xdr:colOff>
      <xdr:row>1192</xdr:row>
      <xdr:rowOff>533400</xdr:rowOff>
    </xdr:to>
    <xdr:sp>
      <xdr:nvSpPr>
        <xdr:cNvPr id="15" name="TextBox 22"/>
        <xdr:cNvSpPr txBox="1">
          <a:spLocks noChangeArrowheads="1"/>
        </xdr:cNvSpPr>
      </xdr:nvSpPr>
      <xdr:spPr>
        <a:xfrm>
          <a:off x="9525" y="204711300"/>
          <a:ext cx="657225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
W bilansie odsetki zaliczone zostały do pozycji "Terminowe" - na dzień 31.12.1998 r. w wysokości 103 tys. zł .</a:t>
          </a:r>
        </a:p>
      </xdr:txBody>
    </xdr:sp>
    <xdr:clientData/>
  </xdr:twoCellAnchor>
  <xdr:twoCellAnchor>
    <xdr:from>
      <xdr:col>0</xdr:col>
      <xdr:colOff>47625</xdr:colOff>
      <xdr:row>1215</xdr:row>
      <xdr:rowOff>190500</xdr:rowOff>
    </xdr:from>
    <xdr:to>
      <xdr:col>4</xdr:col>
      <xdr:colOff>9525</xdr:colOff>
      <xdr:row>1215</xdr:row>
      <xdr:rowOff>742950</xdr:rowOff>
    </xdr:to>
    <xdr:sp>
      <xdr:nvSpPr>
        <xdr:cNvPr id="16" name="TextBox 23"/>
        <xdr:cNvSpPr txBox="1">
          <a:spLocks noChangeArrowheads="1"/>
        </xdr:cNvSpPr>
      </xdr:nvSpPr>
      <xdr:spPr>
        <a:xfrm>
          <a:off x="47625" y="209759550"/>
          <a:ext cx="6543675"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W bilansie odsetki zaliczone zostały do pozycji:
- "Bieżące" - na dzień 31.12.99 r. w wysokości  0 tys. zł oraz na dzień 31.12.98  r. w wysokości  3 tys. zł. 
-"Terminowe" - na dzień 31.12.99 r. w wysokości  71.237  tys. zł. oraz na dzień 31.12.98 r.w wysokości  98.713  tys. zł</a:t>
          </a:r>
        </a:p>
      </xdr:txBody>
    </xdr:sp>
    <xdr:clientData/>
  </xdr:twoCellAnchor>
  <xdr:twoCellAnchor>
    <xdr:from>
      <xdr:col>0</xdr:col>
      <xdr:colOff>9525</xdr:colOff>
      <xdr:row>549</xdr:row>
      <xdr:rowOff>76200</xdr:rowOff>
    </xdr:from>
    <xdr:to>
      <xdr:col>4</xdr:col>
      <xdr:colOff>0</xdr:colOff>
      <xdr:row>552</xdr:row>
      <xdr:rowOff>47625</xdr:rowOff>
    </xdr:to>
    <xdr:sp>
      <xdr:nvSpPr>
        <xdr:cNvPr id="17" name="TextBox 24"/>
        <xdr:cNvSpPr txBox="1">
          <a:spLocks noChangeArrowheads="1"/>
        </xdr:cNvSpPr>
      </xdr:nvSpPr>
      <xdr:spPr>
        <a:xfrm>
          <a:off x="9525" y="97812225"/>
          <a:ext cx="657225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
Dane przedstawione w notach dotyczą również należności od jednostek zależnych i stowarzyszonych nie objętych konsolidacją.</a:t>
          </a:r>
        </a:p>
      </xdr:txBody>
    </xdr:sp>
    <xdr:clientData/>
  </xdr:twoCellAnchor>
  <xdr:twoCellAnchor>
    <xdr:from>
      <xdr:col>0</xdr:col>
      <xdr:colOff>47625</xdr:colOff>
      <xdr:row>1560</xdr:row>
      <xdr:rowOff>85725</xdr:rowOff>
    </xdr:from>
    <xdr:to>
      <xdr:col>4</xdr:col>
      <xdr:colOff>0</xdr:colOff>
      <xdr:row>1565</xdr:row>
      <xdr:rowOff>38100</xdr:rowOff>
    </xdr:to>
    <xdr:sp>
      <xdr:nvSpPr>
        <xdr:cNvPr id="18" name="TextBox 25"/>
        <xdr:cNvSpPr txBox="1">
          <a:spLocks noChangeArrowheads="1"/>
        </xdr:cNvSpPr>
      </xdr:nvSpPr>
      <xdr:spPr>
        <a:xfrm>
          <a:off x="47625" y="265718925"/>
          <a:ext cx="65341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W pozycji "Wynagrodzenia"  ujęta jest w 1999 r. rezerwa na nagrody jubileuszowe w wysokości 6.073 tys. zł.
Pozycja "Świadczenia na rzecz pracowników" obejmuje narzuty na wynagrodzenia w wysokości  35.642 tys. zł (w 1998r. 58.847 tys. zł).</a:t>
          </a:r>
        </a:p>
      </xdr:txBody>
    </xdr:sp>
    <xdr:clientData/>
  </xdr:twoCellAnchor>
  <xdr:twoCellAnchor>
    <xdr:from>
      <xdr:col>0</xdr:col>
      <xdr:colOff>19050</xdr:colOff>
      <xdr:row>1293</xdr:row>
      <xdr:rowOff>114300</xdr:rowOff>
    </xdr:from>
    <xdr:to>
      <xdr:col>3</xdr:col>
      <xdr:colOff>838200</xdr:colOff>
      <xdr:row>1296</xdr:row>
      <xdr:rowOff>142875</xdr:rowOff>
    </xdr:to>
    <xdr:sp>
      <xdr:nvSpPr>
        <xdr:cNvPr id="19" name="TextBox 26"/>
        <xdr:cNvSpPr txBox="1">
          <a:spLocks noChangeArrowheads="1"/>
        </xdr:cNvSpPr>
      </xdr:nvSpPr>
      <xdr:spPr>
        <a:xfrm>
          <a:off x="19050" y="222704025"/>
          <a:ext cx="6543675"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W 1999 r. w WBK SA , dochody przyszłych okresów z tytułu kosztów egzekucyjnych oraz komorniczych są saldowane z należnościami z tego tytułu. Stąd w 1999 roku nie występuje pozycja pozostałe dochody przyszłych okresów.</a:t>
          </a:r>
        </a:p>
      </xdr:txBody>
    </xdr:sp>
    <xdr:clientData/>
  </xdr:twoCellAnchor>
  <xdr:twoCellAnchor>
    <xdr:from>
      <xdr:col>0</xdr:col>
      <xdr:colOff>28575</xdr:colOff>
      <xdr:row>1445</xdr:row>
      <xdr:rowOff>38100</xdr:rowOff>
    </xdr:from>
    <xdr:to>
      <xdr:col>4</xdr:col>
      <xdr:colOff>0</xdr:colOff>
      <xdr:row>1446</xdr:row>
      <xdr:rowOff>142875</xdr:rowOff>
    </xdr:to>
    <xdr:sp>
      <xdr:nvSpPr>
        <xdr:cNvPr id="20" name="TextBox 27"/>
        <xdr:cNvSpPr txBox="1">
          <a:spLocks noChangeArrowheads="1"/>
        </xdr:cNvSpPr>
      </xdr:nvSpPr>
      <xdr:spPr>
        <a:xfrm>
          <a:off x="28575" y="247221375"/>
          <a:ext cx="65532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Dane zawarte w nocie 32 dotyczą WBK SA, a nie Grupy Kapitałowej.</a:t>
          </a:r>
        </a:p>
      </xdr:txBody>
    </xdr:sp>
    <xdr:clientData/>
  </xdr:twoCellAnchor>
  <xdr:twoCellAnchor>
    <xdr:from>
      <xdr:col>0</xdr:col>
      <xdr:colOff>47625</xdr:colOff>
      <xdr:row>609</xdr:row>
      <xdr:rowOff>133350</xdr:rowOff>
    </xdr:from>
    <xdr:to>
      <xdr:col>3</xdr:col>
      <xdr:colOff>847725</xdr:colOff>
      <xdr:row>613</xdr:row>
      <xdr:rowOff>123825</xdr:rowOff>
    </xdr:to>
    <xdr:sp>
      <xdr:nvSpPr>
        <xdr:cNvPr id="21" name="TextBox 28"/>
        <xdr:cNvSpPr txBox="1">
          <a:spLocks noChangeArrowheads="1"/>
        </xdr:cNvSpPr>
      </xdr:nvSpPr>
      <xdr:spPr>
        <a:xfrm>
          <a:off x="47625" y="105670350"/>
          <a:ext cx="6524625" cy="647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Na dzień 31.12.99 r. bony skarbowe w wysokości 26.200 tys. zł (w wartości nominalnej) w WBK SA a w wysokości 
700 tys. zł (w wartości nominalnej) w GBH SA stanowiły zabezpieczenie funduszu ochrony środków gwarantowanych. Ponadto w GBH SA ustanowiono zastaw na bonach skarbowych do wartości nominalnej 55 mln zł, jako zabezpieczenie pożyczki pomocowej z Bankowego Funduszu Gwarancyjnego.</a:t>
          </a:r>
        </a:p>
      </xdr:txBody>
    </xdr:sp>
    <xdr:clientData/>
  </xdr:twoCellAnchor>
  <xdr:twoCellAnchor>
    <xdr:from>
      <xdr:col>0</xdr:col>
      <xdr:colOff>0</xdr:colOff>
      <xdr:row>432</xdr:row>
      <xdr:rowOff>85725</xdr:rowOff>
    </xdr:from>
    <xdr:to>
      <xdr:col>4</xdr:col>
      <xdr:colOff>0</xdr:colOff>
      <xdr:row>434</xdr:row>
      <xdr:rowOff>114300</xdr:rowOff>
    </xdr:to>
    <xdr:sp>
      <xdr:nvSpPr>
        <xdr:cNvPr id="22" name="Tekst 15"/>
        <xdr:cNvSpPr txBox="1">
          <a:spLocks noChangeArrowheads="1"/>
        </xdr:cNvSpPr>
      </xdr:nvSpPr>
      <xdr:spPr>
        <a:xfrm>
          <a:off x="0" y="76581000"/>
          <a:ext cx="6581775"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
Należności zagrożone grupy kapitałowej nie przekraczają 10 % sumy bilansowej.
</a:t>
          </a:r>
        </a:p>
      </xdr:txBody>
    </xdr:sp>
    <xdr:clientData/>
  </xdr:twoCellAnchor>
  <xdr:twoCellAnchor>
    <xdr:from>
      <xdr:col>0</xdr:col>
      <xdr:colOff>85725</xdr:colOff>
      <xdr:row>1502</xdr:row>
      <xdr:rowOff>85725</xdr:rowOff>
    </xdr:from>
    <xdr:to>
      <xdr:col>3</xdr:col>
      <xdr:colOff>704850</xdr:colOff>
      <xdr:row>1509</xdr:row>
      <xdr:rowOff>104775</xdr:rowOff>
    </xdr:to>
    <xdr:sp>
      <xdr:nvSpPr>
        <xdr:cNvPr id="23" name="TextBox 30"/>
        <xdr:cNvSpPr txBox="1">
          <a:spLocks noChangeArrowheads="1"/>
        </xdr:cNvSpPr>
      </xdr:nvSpPr>
      <xdr:spPr>
        <a:xfrm>
          <a:off x="85725" y="256755900"/>
          <a:ext cx="6343650" cy="1085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Times New Roman CE"/>
              <a:ea typeface="Times New Roman CE"/>
              <a:cs typeface="Times New Roman CE"/>
            </a:rPr>
            <a:t>
</a:t>
          </a:r>
          <a:r>
            <a:rPr lang="en-US" cap="none" sz="900" b="0" i="0" u="none" baseline="0">
              <a:latin typeface="Times New Roman CE"/>
              <a:ea typeface="Times New Roman CE"/>
              <a:cs typeface="Times New Roman CE"/>
            </a:rPr>
            <a:t>Wykazana w 1999 roku strata w pozycji "Przychody z akcji i udziałów i innych praw majątkowych" - od  jednostek stowarzyszonych wynika ze straty powstałej na sprzedaży spółki BKB Perspektywa S.A. w wysokości 4.954 tys. zł. Jednocześnie WBK SA rozwiązał rezerwę posiadaną na pełną wartość akcji w/w Spółki, wykazując przychody z tego tytułu w Nocie 43, w pozycji "Zmniejszenia odpisów dotyczących aktualizacji wartości majątku finansowego" w wysokości 5.004 tys. zł.</a:t>
          </a:r>
        </a:p>
      </xdr:txBody>
    </xdr:sp>
    <xdr:clientData/>
  </xdr:twoCellAnchor>
  <xdr:twoCellAnchor>
    <xdr:from>
      <xdr:col>0</xdr:col>
      <xdr:colOff>47625</xdr:colOff>
      <xdr:row>1816</xdr:row>
      <xdr:rowOff>142875</xdr:rowOff>
    </xdr:from>
    <xdr:to>
      <xdr:col>3</xdr:col>
      <xdr:colOff>800100</xdr:colOff>
      <xdr:row>1819</xdr:row>
      <xdr:rowOff>28575</xdr:rowOff>
    </xdr:to>
    <xdr:sp>
      <xdr:nvSpPr>
        <xdr:cNvPr id="24" name="TextBox 31"/>
        <xdr:cNvSpPr txBox="1">
          <a:spLocks noChangeArrowheads="1"/>
        </xdr:cNvSpPr>
      </xdr:nvSpPr>
      <xdr:spPr>
        <a:xfrm>
          <a:off x="47625" y="307952775"/>
          <a:ext cx="647700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Rachunek przepływu śrdków pieniężnych sporządzony został metodą pośrednią</a:t>
          </a:r>
        </a:p>
      </xdr:txBody>
    </xdr:sp>
    <xdr:clientData/>
  </xdr:twoCellAnchor>
  <xdr:twoCellAnchor>
    <xdr:from>
      <xdr:col>0</xdr:col>
      <xdr:colOff>19050</xdr:colOff>
      <xdr:row>1009</xdr:row>
      <xdr:rowOff>19050</xdr:rowOff>
    </xdr:from>
    <xdr:to>
      <xdr:col>3</xdr:col>
      <xdr:colOff>838200</xdr:colOff>
      <xdr:row>1011</xdr:row>
      <xdr:rowOff>76200</xdr:rowOff>
    </xdr:to>
    <xdr:sp>
      <xdr:nvSpPr>
        <xdr:cNvPr id="25" name="TextBox 32"/>
        <xdr:cNvSpPr txBox="1">
          <a:spLocks noChangeArrowheads="1"/>
        </xdr:cNvSpPr>
      </xdr:nvSpPr>
      <xdr:spPr>
        <a:xfrm>
          <a:off x="19050" y="172402500"/>
          <a:ext cx="65436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W "Pozostałych kosztach operacyjnych" ujęta jest amortyzacja związana ze sprzedanymi, zlikwidowanymi, bądź nieodpłatnie przekazanymi środkami trwałymi w wysokości - 1.178 tys. zł.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152400</xdr:rowOff>
    </xdr:from>
    <xdr:to>
      <xdr:col>10</xdr:col>
      <xdr:colOff>0</xdr:colOff>
      <xdr:row>27</xdr:row>
      <xdr:rowOff>38100</xdr:rowOff>
    </xdr:to>
    <xdr:sp>
      <xdr:nvSpPr>
        <xdr:cNvPr id="1" name="TextBox 1"/>
        <xdr:cNvSpPr txBox="1">
          <a:spLocks noChangeArrowheads="1"/>
        </xdr:cNvSpPr>
      </xdr:nvSpPr>
      <xdr:spPr>
        <a:xfrm>
          <a:off x="123825" y="7734300"/>
          <a:ext cx="10439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W "Pozostałych kosztach operacyjnych" ujęta jest amortyzacja związana ze sprzedanymi, zlikwidowanymi, bądź nieodpłatnie przekazanymi wartościami niematerialnymi w wysokości 1 tys. zł.</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zsg3\ArchWBK\1999%20RS\SAB_RS%201999\SAB_RS1998-19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NIP 31"/>
      <sheetName val="SAB_R99S"/>
      <sheetName val="Śr. trwałe"/>
      <sheetName val="Ak. wł. do zb."/>
      <sheetName val="Ak. banku"/>
      <sheetName val="Kapitał ak."/>
      <sheetName val="Zob. podporz."/>
      <sheetName val="Zob. dłterm."/>
      <sheetName val="Poż. podpor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0"/>
  <sheetViews>
    <sheetView workbookViewId="0" topLeftCell="A1">
      <selection activeCell="B11" sqref="B11"/>
    </sheetView>
  </sheetViews>
  <sheetFormatPr defaultColWidth="9.00390625" defaultRowHeight="12.75"/>
  <cols>
    <col min="1" max="1" width="18.625" style="0" customWidth="1"/>
    <col min="2" max="2" width="12.25390625" style="0" customWidth="1"/>
    <col min="3" max="3" width="14.00390625" style="0" customWidth="1"/>
    <col min="4" max="4" width="11.875" style="0" customWidth="1"/>
    <col min="5" max="5" width="12.25390625" style="0" customWidth="1"/>
    <col min="6" max="6" width="17.625" style="0" customWidth="1"/>
  </cols>
  <sheetData>
    <row r="1" spans="1:6" s="33" customFormat="1" ht="12" thickTop="1">
      <c r="A1" s="850" t="s">
        <v>403</v>
      </c>
      <c r="B1" s="784"/>
      <c r="C1" s="784"/>
      <c r="D1" s="784"/>
      <c r="E1" s="784"/>
      <c r="F1" s="851"/>
    </row>
    <row r="2" spans="1:6" ht="12.75">
      <c r="A2" s="852" t="s">
        <v>411</v>
      </c>
      <c r="B2" s="853" t="s">
        <v>412</v>
      </c>
      <c r="C2" s="853" t="s">
        <v>413</v>
      </c>
      <c r="D2" s="853" t="s">
        <v>414</v>
      </c>
      <c r="E2" s="853" t="s">
        <v>415</v>
      </c>
      <c r="F2" s="854" t="s">
        <v>416</v>
      </c>
    </row>
    <row r="3" spans="1:6" ht="24.75" thickBot="1">
      <c r="A3" s="855" t="s">
        <v>404</v>
      </c>
      <c r="B3" s="856" t="s">
        <v>405</v>
      </c>
      <c r="C3" s="856" t="s">
        <v>406</v>
      </c>
      <c r="D3" s="856" t="s">
        <v>407</v>
      </c>
      <c r="E3" s="856" t="s">
        <v>408</v>
      </c>
      <c r="F3" s="857" t="s">
        <v>409</v>
      </c>
    </row>
    <row r="4" spans="1:6" ht="12.75">
      <c r="A4" s="764" t="s">
        <v>457</v>
      </c>
      <c r="B4" s="765" t="s">
        <v>457</v>
      </c>
      <c r="C4" s="765" t="s">
        <v>457</v>
      </c>
      <c r="D4" s="765" t="s">
        <v>457</v>
      </c>
      <c r="E4" s="765" t="s">
        <v>457</v>
      </c>
      <c r="F4" s="766" t="s">
        <v>457</v>
      </c>
    </row>
    <row r="5" spans="1:6" ht="13.5" thickBot="1">
      <c r="A5" s="779"/>
      <c r="B5" s="780"/>
      <c r="C5" s="780"/>
      <c r="D5" s="780"/>
      <c r="E5" s="780"/>
      <c r="F5" s="781"/>
    </row>
    <row r="6" spans="1:6" ht="13.5" thickTop="1">
      <c r="A6" s="858"/>
      <c r="B6" s="858"/>
      <c r="C6" s="858"/>
      <c r="D6" s="858"/>
      <c r="E6" s="858"/>
      <c r="F6" s="858"/>
    </row>
    <row r="7" spans="1:6" ht="12.75">
      <c r="A7" s="858"/>
      <c r="B7" s="858"/>
      <c r="C7" s="858"/>
      <c r="D7" s="858"/>
      <c r="E7" s="858"/>
      <c r="F7" s="858"/>
    </row>
    <row r="8" spans="1:6" ht="12.75">
      <c r="A8" s="858"/>
      <c r="B8" s="858"/>
      <c r="C8" s="858"/>
      <c r="D8" s="858"/>
      <c r="E8" s="858"/>
      <c r="F8" s="858"/>
    </row>
    <row r="9" spans="1:6" ht="12.75">
      <c r="A9" s="858"/>
      <c r="B9" s="858"/>
      <c r="C9" s="858"/>
      <c r="D9" s="858"/>
      <c r="E9" s="858"/>
      <c r="F9" s="858"/>
    </row>
    <row r="10" spans="1:6" ht="12.75">
      <c r="A10" s="858"/>
      <c r="B10" s="858"/>
      <c r="C10" s="858"/>
      <c r="D10" s="858"/>
      <c r="E10" s="858"/>
      <c r="F10" s="858"/>
    </row>
  </sheetData>
  <printOptions gridLines="1"/>
  <pageMargins left="0.75" right="0.75" top="1" bottom="1" header="0.5" footer="0.5"/>
  <pageSetup horizontalDpi="600" verticalDpi="600" orientation="portrait" paperSize="9" r:id="rId1"/>
  <headerFooter alignWithMargins="0">
    <oddHeader>&amp;C&amp;A</oddHeader>
    <oddFooter>&amp;CStrona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CU17"/>
  <sheetViews>
    <sheetView workbookViewId="0" topLeftCell="A12">
      <selection activeCell="D16" sqref="D16"/>
    </sheetView>
  </sheetViews>
  <sheetFormatPr defaultColWidth="9.00390625" defaultRowHeight="12.75"/>
  <cols>
    <col min="1" max="1" width="4.125" style="0" customWidth="1"/>
    <col min="2" max="2" width="25.875" style="0" customWidth="1"/>
    <col min="3" max="3" width="10.75390625" style="0" customWidth="1"/>
    <col min="4" max="4" width="32.625" style="0" customWidth="1"/>
    <col min="5" max="5" width="12.375" style="0" customWidth="1"/>
    <col min="6" max="6" width="10.00390625" style="0" customWidth="1"/>
    <col min="7" max="7" width="16.625" style="0" customWidth="1"/>
    <col min="8" max="8" width="12.375" style="0" bestFit="1" customWidth="1"/>
    <col min="9" max="9" width="10.625" style="0" customWidth="1"/>
    <col min="10" max="10" width="10.75390625" style="0" customWidth="1"/>
    <col min="11" max="11" width="10.875" style="0" customWidth="1"/>
    <col min="12" max="12" width="12.625" style="0" customWidth="1"/>
    <col min="13" max="13" width="12.00390625" style="0" customWidth="1"/>
  </cols>
  <sheetData>
    <row r="1" ht="18.75">
      <c r="A1" s="865" t="s">
        <v>933</v>
      </c>
    </row>
    <row r="2" ht="13.5" thickBot="1"/>
    <row r="3" spans="1:13" ht="16.5" thickBot="1">
      <c r="A3" s="1091" t="s">
        <v>934</v>
      </c>
      <c r="B3" s="1092"/>
      <c r="C3" s="1092"/>
      <c r="D3" s="1092"/>
      <c r="E3" s="1092"/>
      <c r="F3" s="1092"/>
      <c r="G3" s="1092"/>
      <c r="H3" s="1092"/>
      <c r="I3" s="1092"/>
      <c r="J3" s="1092"/>
      <c r="K3" s="1092"/>
      <c r="L3" s="1092"/>
      <c r="M3" s="1093"/>
    </row>
    <row r="4" spans="1:13" s="35" customFormat="1" ht="17.25" customHeight="1">
      <c r="A4" s="1089" t="s">
        <v>169</v>
      </c>
      <c r="B4" s="866" t="s">
        <v>411</v>
      </c>
      <c r="C4" s="866" t="s">
        <v>412</v>
      </c>
      <c r="D4" s="866" t="s">
        <v>413</v>
      </c>
      <c r="E4" s="866" t="s">
        <v>414</v>
      </c>
      <c r="F4" s="866" t="s">
        <v>415</v>
      </c>
      <c r="G4" s="866" t="s">
        <v>416</v>
      </c>
      <c r="H4" s="866" t="s">
        <v>417</v>
      </c>
      <c r="I4" s="866" t="s">
        <v>418</v>
      </c>
      <c r="J4" s="866" t="s">
        <v>170</v>
      </c>
      <c r="K4" s="866" t="s">
        <v>171</v>
      </c>
      <c r="L4" s="866" t="s">
        <v>172</v>
      </c>
      <c r="M4" s="867" t="s">
        <v>173</v>
      </c>
    </row>
    <row r="5" spans="1:13" s="870" customFormat="1" ht="65.25" customHeight="1" thickBot="1">
      <c r="A5" s="1090"/>
      <c r="B5" s="868" t="s">
        <v>174</v>
      </c>
      <c r="C5" s="868" t="s">
        <v>175</v>
      </c>
      <c r="D5" s="868" t="s">
        <v>176</v>
      </c>
      <c r="E5" s="868" t="s">
        <v>177</v>
      </c>
      <c r="F5" s="868" t="s">
        <v>178</v>
      </c>
      <c r="G5" s="868" t="s">
        <v>179</v>
      </c>
      <c r="H5" s="868" t="s">
        <v>180</v>
      </c>
      <c r="I5" s="868" t="s">
        <v>181</v>
      </c>
      <c r="J5" s="868" t="s">
        <v>182</v>
      </c>
      <c r="K5" s="868" t="s">
        <v>183</v>
      </c>
      <c r="L5" s="868" t="s">
        <v>184</v>
      </c>
      <c r="M5" s="869" t="s">
        <v>185</v>
      </c>
    </row>
    <row r="6" spans="1:13" s="870" customFormat="1" ht="19.5" customHeight="1">
      <c r="A6" s="871"/>
      <c r="B6" s="872" t="s">
        <v>186</v>
      </c>
      <c r="C6" s="873"/>
      <c r="D6" s="873"/>
      <c r="E6" s="873"/>
      <c r="F6" s="873"/>
      <c r="G6" s="873"/>
      <c r="H6" s="873"/>
      <c r="I6" s="873"/>
      <c r="J6" s="873"/>
      <c r="K6" s="873"/>
      <c r="L6" s="873"/>
      <c r="M6" s="874"/>
    </row>
    <row r="7" spans="1:57" s="870" customFormat="1" ht="33.75">
      <c r="A7" s="875">
        <v>1</v>
      </c>
      <c r="B7" s="876" t="s">
        <v>187</v>
      </c>
      <c r="C7" s="877" t="s">
        <v>188</v>
      </c>
      <c r="D7" s="876" t="s">
        <v>189</v>
      </c>
      <c r="E7" s="877" t="s">
        <v>190</v>
      </c>
      <c r="F7" s="877" t="s">
        <v>191</v>
      </c>
      <c r="G7" s="877" t="s">
        <v>192</v>
      </c>
      <c r="H7" s="878">
        <v>5012.38</v>
      </c>
      <c r="I7" s="879">
        <v>0</v>
      </c>
      <c r="J7" s="880">
        <v>5012.38</v>
      </c>
      <c r="K7" s="881">
        <v>0.9999</v>
      </c>
      <c r="L7" s="881">
        <v>0.9999</v>
      </c>
      <c r="M7" s="882" t="s">
        <v>457</v>
      </c>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c r="AR7" s="883"/>
      <c r="AS7" s="883"/>
      <c r="AT7" s="883"/>
      <c r="AU7" s="883"/>
      <c r="AV7" s="883"/>
      <c r="AW7" s="883"/>
      <c r="AX7" s="883"/>
      <c r="AY7" s="883"/>
      <c r="AZ7" s="883"/>
      <c r="BA7" s="883"/>
      <c r="BB7" s="883"/>
      <c r="BC7" s="883"/>
      <c r="BD7" s="883"/>
      <c r="BE7" s="883"/>
    </row>
    <row r="8" spans="1:99" s="870" customFormat="1" ht="78.75">
      <c r="A8" s="884">
        <v>2</v>
      </c>
      <c r="B8" s="885" t="s">
        <v>193</v>
      </c>
      <c r="C8" s="873" t="s">
        <v>188</v>
      </c>
      <c r="D8" s="885" t="s">
        <v>194</v>
      </c>
      <c r="E8" s="877" t="s">
        <v>190</v>
      </c>
      <c r="F8" s="877" t="s">
        <v>191</v>
      </c>
      <c r="G8" s="877" t="s">
        <v>195</v>
      </c>
      <c r="H8" s="880">
        <v>102.661</v>
      </c>
      <c r="I8" s="879">
        <v>0</v>
      </c>
      <c r="J8" s="880">
        <v>103</v>
      </c>
      <c r="K8" s="881">
        <v>0.998</v>
      </c>
      <c r="L8" s="881">
        <v>0.998</v>
      </c>
      <c r="M8" s="882" t="s">
        <v>457</v>
      </c>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3"/>
      <c r="AY8" s="883"/>
      <c r="AZ8" s="883"/>
      <c r="BA8" s="883"/>
      <c r="BB8" s="883"/>
      <c r="BC8" s="883"/>
      <c r="BD8" s="883"/>
      <c r="BE8" s="883"/>
      <c r="BF8" s="883"/>
      <c r="BG8" s="883"/>
      <c r="BH8" s="883"/>
      <c r="BI8" s="883"/>
      <c r="BJ8" s="883"/>
      <c r="BK8" s="883"/>
      <c r="BL8" s="883"/>
      <c r="BM8" s="883"/>
      <c r="BN8" s="883"/>
      <c r="BO8" s="883"/>
      <c r="BP8" s="883"/>
      <c r="BQ8" s="883"/>
      <c r="BR8" s="883"/>
      <c r="BS8" s="883"/>
      <c r="BT8" s="883"/>
      <c r="BU8" s="883"/>
      <c r="BV8" s="883"/>
      <c r="BW8" s="883"/>
      <c r="BX8" s="883"/>
      <c r="BY8" s="883"/>
      <c r="BZ8" s="883"/>
      <c r="CA8" s="883"/>
      <c r="CB8" s="883"/>
      <c r="CC8" s="883"/>
      <c r="CD8" s="883"/>
      <c r="CE8" s="883"/>
      <c r="CF8" s="883"/>
      <c r="CG8" s="883"/>
      <c r="CH8" s="883"/>
      <c r="CI8" s="883"/>
      <c r="CJ8" s="883"/>
      <c r="CK8" s="883"/>
      <c r="CL8" s="883"/>
      <c r="CM8" s="883"/>
      <c r="CN8" s="883"/>
      <c r="CO8" s="883"/>
      <c r="CP8" s="883"/>
      <c r="CQ8" s="883"/>
      <c r="CR8" s="883"/>
      <c r="CS8" s="883"/>
      <c r="CT8" s="883"/>
      <c r="CU8" s="883"/>
    </row>
    <row r="9" spans="1:53" s="887" customFormat="1" ht="34.5" customHeight="1">
      <c r="A9" s="884">
        <v>3</v>
      </c>
      <c r="B9" s="886" t="s">
        <v>196</v>
      </c>
      <c r="C9" s="877" t="s">
        <v>197</v>
      </c>
      <c r="D9" s="876" t="s">
        <v>198</v>
      </c>
      <c r="E9" s="877" t="s">
        <v>190</v>
      </c>
      <c r="F9" s="877" t="s">
        <v>191</v>
      </c>
      <c r="G9" s="877" t="s">
        <v>199</v>
      </c>
      <c r="H9" s="880">
        <v>4462</v>
      </c>
      <c r="I9" s="879">
        <v>4462</v>
      </c>
      <c r="J9" s="880" t="s">
        <v>457</v>
      </c>
      <c r="K9" s="881">
        <v>0.8169</v>
      </c>
      <c r="L9" s="881">
        <v>0.8169</v>
      </c>
      <c r="M9" s="882" t="s">
        <v>457</v>
      </c>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3"/>
      <c r="AY9" s="883"/>
      <c r="AZ9" s="883"/>
      <c r="BA9" s="883"/>
    </row>
    <row r="10" spans="1:68" s="893" customFormat="1" ht="34.5" customHeight="1">
      <c r="A10" s="884">
        <v>4</v>
      </c>
      <c r="B10" s="876" t="s">
        <v>200</v>
      </c>
      <c r="C10" s="877" t="s">
        <v>188</v>
      </c>
      <c r="D10" s="888" t="s">
        <v>201</v>
      </c>
      <c r="E10" s="877" t="s">
        <v>190</v>
      </c>
      <c r="F10" s="889" t="s">
        <v>191</v>
      </c>
      <c r="G10" s="877" t="s">
        <v>202</v>
      </c>
      <c r="H10" s="890">
        <v>217.7</v>
      </c>
      <c r="I10" s="891">
        <v>0</v>
      </c>
      <c r="J10" s="890">
        <v>218</v>
      </c>
      <c r="K10" s="892">
        <v>0.6</v>
      </c>
      <c r="L10" s="892">
        <v>0.6</v>
      </c>
      <c r="M10" s="882" t="s">
        <v>457</v>
      </c>
      <c r="N10" s="887"/>
      <c r="O10" s="887"/>
      <c r="P10" s="887"/>
      <c r="Q10" s="887"/>
      <c r="R10" s="887"/>
      <c r="S10" s="887"/>
      <c r="T10" s="887"/>
      <c r="U10" s="887"/>
      <c r="V10" s="887"/>
      <c r="W10" s="887"/>
      <c r="X10" s="887"/>
      <c r="Y10" s="887"/>
      <c r="Z10" s="887"/>
      <c r="AA10" s="887"/>
      <c r="AB10" s="887"/>
      <c r="AC10" s="887"/>
      <c r="AD10" s="887"/>
      <c r="AE10" s="887"/>
      <c r="AF10" s="887"/>
      <c r="AG10" s="887"/>
      <c r="AH10" s="887"/>
      <c r="AI10" s="887"/>
      <c r="AJ10" s="887"/>
      <c r="AK10" s="887"/>
      <c r="AL10" s="887"/>
      <c r="AM10" s="887"/>
      <c r="AN10" s="887"/>
      <c r="AO10" s="887"/>
      <c r="AP10" s="887"/>
      <c r="AQ10" s="887"/>
      <c r="AR10" s="887"/>
      <c r="AS10" s="887"/>
      <c r="AT10" s="887"/>
      <c r="AU10" s="887"/>
      <c r="AV10" s="887"/>
      <c r="AW10" s="887"/>
      <c r="AX10" s="887"/>
      <c r="AY10" s="887"/>
      <c r="AZ10" s="887"/>
      <c r="BA10" s="887"/>
      <c r="BB10" s="887"/>
      <c r="BC10" s="887"/>
      <c r="BD10" s="887"/>
      <c r="BE10" s="887"/>
      <c r="BF10" s="887"/>
      <c r="BG10" s="887"/>
      <c r="BH10" s="887"/>
      <c r="BI10" s="887"/>
      <c r="BJ10" s="887"/>
      <c r="BK10" s="887"/>
      <c r="BL10" s="887"/>
      <c r="BM10" s="887"/>
      <c r="BN10" s="887"/>
      <c r="BO10" s="887"/>
      <c r="BP10" s="887"/>
    </row>
    <row r="11" spans="1:13" s="887" customFormat="1" ht="34.5" customHeight="1">
      <c r="A11" s="884">
        <v>5</v>
      </c>
      <c r="B11" s="886" t="s">
        <v>203</v>
      </c>
      <c r="C11" s="877" t="s">
        <v>204</v>
      </c>
      <c r="D11" s="876" t="s">
        <v>205</v>
      </c>
      <c r="E11" s="877" t="s">
        <v>190</v>
      </c>
      <c r="F11" s="877" t="s">
        <v>191</v>
      </c>
      <c r="G11" s="877" t="s">
        <v>206</v>
      </c>
      <c r="H11" s="890">
        <v>2989</v>
      </c>
      <c r="I11" s="891">
        <v>0</v>
      </c>
      <c r="J11" s="890">
        <v>2989</v>
      </c>
      <c r="K11" s="892">
        <v>0.54</v>
      </c>
      <c r="L11" s="892">
        <v>0.54</v>
      </c>
      <c r="M11" s="882" t="s">
        <v>457</v>
      </c>
    </row>
    <row r="12" spans="1:53" s="887" customFormat="1" ht="34.5" customHeight="1">
      <c r="A12" s="875">
        <v>6</v>
      </c>
      <c r="B12" s="886" t="s">
        <v>207</v>
      </c>
      <c r="C12" s="877" t="s">
        <v>188</v>
      </c>
      <c r="D12" s="876" t="s">
        <v>208</v>
      </c>
      <c r="E12" s="877" t="s">
        <v>190</v>
      </c>
      <c r="F12" s="877" t="s">
        <v>191</v>
      </c>
      <c r="G12" s="877" t="s">
        <v>209</v>
      </c>
      <c r="H12" s="880">
        <v>102</v>
      </c>
      <c r="I12" s="879">
        <v>0</v>
      </c>
      <c r="J12" s="880">
        <v>102</v>
      </c>
      <c r="K12" s="881">
        <v>0.51</v>
      </c>
      <c r="L12" s="881">
        <v>0.51</v>
      </c>
      <c r="M12" s="882" t="s">
        <v>457</v>
      </c>
      <c r="N12" s="883"/>
      <c r="O12" s="883"/>
      <c r="P12" s="883"/>
      <c r="Q12" s="883"/>
      <c r="R12" s="883"/>
      <c r="S12" s="883"/>
      <c r="T12" s="883"/>
      <c r="U12" s="883"/>
      <c r="V12" s="883"/>
      <c r="W12" s="883"/>
      <c r="X12" s="883"/>
      <c r="Y12" s="883"/>
      <c r="Z12" s="883"/>
      <c r="AA12" s="883"/>
      <c r="AB12" s="883"/>
      <c r="AC12" s="883"/>
      <c r="AD12" s="883"/>
      <c r="AE12" s="883"/>
      <c r="AF12" s="883"/>
      <c r="AG12" s="883"/>
      <c r="AH12" s="883"/>
      <c r="AI12" s="883"/>
      <c r="AJ12" s="883"/>
      <c r="AK12" s="883"/>
      <c r="AL12" s="883"/>
      <c r="AM12" s="883"/>
      <c r="AN12" s="883"/>
      <c r="AO12" s="883"/>
      <c r="AP12" s="883"/>
      <c r="AQ12" s="883"/>
      <c r="AR12" s="883"/>
      <c r="AS12" s="883"/>
      <c r="AT12" s="883"/>
      <c r="AU12" s="883"/>
      <c r="AV12" s="883"/>
      <c r="AW12" s="883"/>
      <c r="AX12" s="883"/>
      <c r="AY12" s="883"/>
      <c r="AZ12" s="883"/>
      <c r="BA12" s="883"/>
    </row>
    <row r="13" spans="1:13" s="887" customFormat="1" ht="34.5" customHeight="1" thickBot="1">
      <c r="A13" s="871">
        <v>7</v>
      </c>
      <c r="B13" s="894" t="s">
        <v>210</v>
      </c>
      <c r="C13" s="895" t="s">
        <v>188</v>
      </c>
      <c r="D13" s="896" t="s">
        <v>211</v>
      </c>
      <c r="E13" s="895" t="s">
        <v>212</v>
      </c>
      <c r="F13" s="895" t="s">
        <v>191</v>
      </c>
      <c r="G13" s="895" t="s">
        <v>213</v>
      </c>
      <c r="H13" s="897">
        <v>6755</v>
      </c>
      <c r="I13" s="898">
        <v>0</v>
      </c>
      <c r="J13" s="897">
        <v>6755</v>
      </c>
      <c r="K13" s="899">
        <v>0.5</v>
      </c>
      <c r="L13" s="899">
        <v>0.5</v>
      </c>
      <c r="M13" s="900" t="s">
        <v>457</v>
      </c>
    </row>
    <row r="14" spans="1:19" s="908" customFormat="1" ht="15" thickBot="1">
      <c r="A14" s="901"/>
      <c r="B14" s="902" t="s">
        <v>214</v>
      </c>
      <c r="C14" s="903"/>
      <c r="D14" s="903"/>
      <c r="E14" s="903"/>
      <c r="F14" s="903"/>
      <c r="G14" s="904"/>
      <c r="H14" s="903"/>
      <c r="I14" s="904"/>
      <c r="J14" s="904"/>
      <c r="K14" s="904"/>
      <c r="L14" s="904"/>
      <c r="M14" s="905"/>
      <c r="N14" s="906"/>
      <c r="O14" s="906"/>
      <c r="P14" s="907"/>
      <c r="Q14" s="907"/>
      <c r="R14" s="907"/>
      <c r="S14" s="907"/>
    </row>
    <row r="15" spans="1:13" s="908" customFormat="1" ht="45">
      <c r="A15" s="909">
        <v>1</v>
      </c>
      <c r="B15" s="910" t="s">
        <v>215</v>
      </c>
      <c r="C15" s="911" t="s">
        <v>216</v>
      </c>
      <c r="D15" s="912" t="s">
        <v>217</v>
      </c>
      <c r="E15" s="913" t="s">
        <v>190</v>
      </c>
      <c r="F15" s="913" t="s">
        <v>218</v>
      </c>
      <c r="G15" s="913" t="s">
        <v>219</v>
      </c>
      <c r="H15" s="914">
        <v>2</v>
      </c>
      <c r="I15" s="914">
        <v>2</v>
      </c>
      <c r="J15" s="915" t="s">
        <v>457</v>
      </c>
      <c r="K15" s="916">
        <v>0.68</v>
      </c>
      <c r="L15" s="916">
        <v>0.68</v>
      </c>
      <c r="M15" s="917" t="s">
        <v>457</v>
      </c>
    </row>
    <row r="16" spans="1:13" s="908" customFormat="1" ht="56.25">
      <c r="A16" s="918">
        <v>2</v>
      </c>
      <c r="B16" s="919" t="s">
        <v>220</v>
      </c>
      <c r="C16" s="920" t="s">
        <v>204</v>
      </c>
      <c r="D16" s="921" t="s">
        <v>221</v>
      </c>
      <c r="E16" s="920" t="s">
        <v>222</v>
      </c>
      <c r="F16" s="920" t="s">
        <v>218</v>
      </c>
      <c r="G16" s="920" t="s">
        <v>223</v>
      </c>
      <c r="H16" s="922">
        <v>400</v>
      </c>
      <c r="I16" s="922">
        <v>80</v>
      </c>
      <c r="J16" s="923">
        <v>320</v>
      </c>
      <c r="K16" s="924">
        <v>0.375</v>
      </c>
      <c r="L16" s="924">
        <v>0.358</v>
      </c>
      <c r="M16" s="925" t="s">
        <v>457</v>
      </c>
    </row>
    <row r="17" spans="1:13" s="908" customFormat="1" ht="68.25" thickBot="1">
      <c r="A17" s="926">
        <v>3</v>
      </c>
      <c r="B17" s="927" t="s">
        <v>224</v>
      </c>
      <c r="C17" s="928" t="s">
        <v>225</v>
      </c>
      <c r="D17" s="929" t="s">
        <v>226</v>
      </c>
      <c r="E17" s="930" t="s">
        <v>222</v>
      </c>
      <c r="F17" s="930" t="s">
        <v>218</v>
      </c>
      <c r="G17" s="930" t="s">
        <v>227</v>
      </c>
      <c r="H17" s="931">
        <v>8</v>
      </c>
      <c r="I17" s="931">
        <v>8</v>
      </c>
      <c r="J17" s="932" t="s">
        <v>457</v>
      </c>
      <c r="K17" s="933">
        <v>0.25</v>
      </c>
      <c r="L17" s="933">
        <v>0.25</v>
      </c>
      <c r="M17" s="934" t="s">
        <v>457</v>
      </c>
    </row>
    <row r="18" ht="13.5" thickTop="1"/>
  </sheetData>
  <mergeCells count="2">
    <mergeCell ref="A4:A5"/>
    <mergeCell ref="A3:M3"/>
  </mergeCells>
  <printOptions horizontalCentered="1"/>
  <pageMargins left="0.15748031496062992" right="0.15748031496062992" top="0.7874015748031497" bottom="0.7086614173228347" header="0.4330708661417323" footer="0.2362204724409449"/>
  <pageSetup fitToHeight="1" fitToWidth="1" horizontalDpi="600" verticalDpi="600" orientation="landscape" paperSize="9" scale="80" r:id="rId1"/>
  <headerFooter alignWithMargins="0">
    <oddHeader>&amp;L&amp;"Times New Roman CE,Normalny"WBK SA&amp;C&amp;"Times New Roman CE,Normalny"SAB-RS 1999&amp;9
(rok bieżący)&amp;R&amp;"Times New Roman CE,Normalny"tys. zł</oddHeader>
    <oddFooter>&amp;C&amp;"Times New Roman CE,Normalny"Komisja Papierów Wartościowych i Giełd&amp;R&amp;"Times New Roman CE,Normalny" 23</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S20"/>
  <sheetViews>
    <sheetView workbookViewId="0" topLeftCell="J1">
      <pane ySplit="6" topLeftCell="BM7" activePane="bottomLeft" state="frozen"/>
      <selection pane="topLeft" activeCell="A1" sqref="A1"/>
      <selection pane="bottomLeft" activeCell="A2" sqref="A2:P2"/>
    </sheetView>
  </sheetViews>
  <sheetFormatPr defaultColWidth="9.00390625" defaultRowHeight="12.75"/>
  <cols>
    <col min="1" max="1" width="4.125" style="0" customWidth="1"/>
    <col min="2" max="2" width="25.875" style="0" customWidth="1"/>
    <col min="3" max="3" width="11.875" style="0" customWidth="1"/>
    <col min="4" max="4" width="12.25390625" style="0" customWidth="1"/>
    <col min="5" max="5" width="12.375" style="0" customWidth="1"/>
    <col min="6" max="6" width="10.00390625" style="0" customWidth="1"/>
    <col min="7" max="7" width="14.125" style="0" customWidth="1"/>
    <col min="8" max="10" width="12.75390625" style="0" customWidth="1"/>
    <col min="11" max="11" width="10.875" style="0" customWidth="1"/>
    <col min="12" max="12" width="12.75390625" style="0" customWidth="1"/>
    <col min="13" max="14" width="10.75390625" style="0" customWidth="1"/>
    <col min="15" max="15" width="11.125" style="0" customWidth="1"/>
    <col min="16" max="16" width="12.00390625" style="0" customWidth="1"/>
  </cols>
  <sheetData>
    <row r="1" spans="1:16" ht="19.5" thickBot="1">
      <c r="A1" s="865" t="s">
        <v>228</v>
      </c>
      <c r="B1" s="858"/>
      <c r="C1" s="858"/>
      <c r="D1" s="858"/>
      <c r="E1" s="858"/>
      <c r="F1" s="858"/>
      <c r="G1" s="858"/>
      <c r="H1" s="858"/>
      <c r="I1" s="858"/>
      <c r="J1" s="858"/>
      <c r="K1" s="858"/>
      <c r="L1" s="858"/>
      <c r="M1" s="858"/>
      <c r="N1" s="858"/>
      <c r="O1" s="858"/>
      <c r="P1" s="858"/>
    </row>
    <row r="2" spans="1:16" ht="16.5" thickBot="1">
      <c r="A2" s="1098" t="s">
        <v>934</v>
      </c>
      <c r="B2" s="1099"/>
      <c r="C2" s="1099"/>
      <c r="D2" s="1099"/>
      <c r="E2" s="1099"/>
      <c r="F2" s="1099"/>
      <c r="G2" s="1099"/>
      <c r="H2" s="1099"/>
      <c r="I2" s="1099"/>
      <c r="J2" s="1099"/>
      <c r="K2" s="1099"/>
      <c r="L2" s="1099"/>
      <c r="M2" s="1099"/>
      <c r="N2" s="1099"/>
      <c r="O2" s="1099"/>
      <c r="P2" s="1100"/>
    </row>
    <row r="3" spans="1:16" ht="12.75">
      <c r="A3" s="1117" t="s">
        <v>169</v>
      </c>
      <c r="B3" s="935" t="s">
        <v>411</v>
      </c>
      <c r="C3" s="1086" t="s">
        <v>229</v>
      </c>
      <c r="D3" s="1086"/>
      <c r="E3" s="1086"/>
      <c r="F3" s="1086"/>
      <c r="G3" s="1086"/>
      <c r="H3" s="1086"/>
      <c r="I3" s="1111" t="s">
        <v>230</v>
      </c>
      <c r="J3" s="1112"/>
      <c r="K3" s="1103" t="s">
        <v>231</v>
      </c>
      <c r="L3" s="1103"/>
      <c r="M3" s="935" t="s">
        <v>232</v>
      </c>
      <c r="N3" s="936" t="s">
        <v>233</v>
      </c>
      <c r="O3" s="935" t="s">
        <v>234</v>
      </c>
      <c r="P3" s="937" t="s">
        <v>235</v>
      </c>
    </row>
    <row r="4" spans="1:16" ht="15" customHeight="1">
      <c r="A4" s="1118"/>
      <c r="B4" s="1104" t="s">
        <v>236</v>
      </c>
      <c r="C4" s="1107" t="s">
        <v>237</v>
      </c>
      <c r="D4" s="1107"/>
      <c r="E4" s="1107"/>
      <c r="F4" s="1107"/>
      <c r="G4" s="1107"/>
      <c r="H4" s="1107"/>
      <c r="I4" s="1113" t="s">
        <v>238</v>
      </c>
      <c r="J4" s="1114"/>
      <c r="K4" s="1101" t="s">
        <v>239</v>
      </c>
      <c r="L4" s="1101"/>
      <c r="M4" s="1104" t="s">
        <v>240</v>
      </c>
      <c r="N4" s="1107" t="s">
        <v>241</v>
      </c>
      <c r="O4" s="1094" t="s">
        <v>242</v>
      </c>
      <c r="P4" s="1096" t="s">
        <v>243</v>
      </c>
    </row>
    <row r="5" spans="1:16" ht="15.75" customHeight="1">
      <c r="A5" s="1118"/>
      <c r="B5" s="1105"/>
      <c r="C5" s="956" t="s">
        <v>244</v>
      </c>
      <c r="D5" s="1109" t="s">
        <v>245</v>
      </c>
      <c r="E5" s="1109" t="s">
        <v>246</v>
      </c>
      <c r="F5" s="1087" t="s">
        <v>247</v>
      </c>
      <c r="G5" s="1101"/>
      <c r="H5" s="1101"/>
      <c r="I5" s="1115"/>
      <c r="J5" s="1116"/>
      <c r="K5" s="1102"/>
      <c r="L5" s="1102"/>
      <c r="M5" s="1105"/>
      <c r="N5" s="1107"/>
      <c r="O5" s="1094"/>
      <c r="P5" s="1096"/>
    </row>
    <row r="6" spans="1:16" ht="57.75" customHeight="1" thickBot="1">
      <c r="A6" s="1085"/>
      <c r="B6" s="1106"/>
      <c r="C6" s="1119"/>
      <c r="D6" s="1110"/>
      <c r="E6" s="1110"/>
      <c r="F6" s="939"/>
      <c r="G6" s="868" t="s">
        <v>248</v>
      </c>
      <c r="H6" s="940" t="s">
        <v>249</v>
      </c>
      <c r="I6" s="941"/>
      <c r="J6" s="869" t="s">
        <v>250</v>
      </c>
      <c r="K6" s="938"/>
      <c r="L6" s="940" t="s">
        <v>250</v>
      </c>
      <c r="M6" s="1106"/>
      <c r="N6" s="1108"/>
      <c r="O6" s="1095"/>
      <c r="P6" s="1097"/>
    </row>
    <row r="7" spans="1:13" s="870" customFormat="1" ht="19.5" customHeight="1" thickBot="1">
      <c r="A7" s="871"/>
      <c r="B7" s="872" t="s">
        <v>186</v>
      </c>
      <c r="C7" s="873"/>
      <c r="D7" s="873"/>
      <c r="E7" s="873"/>
      <c r="F7" s="873"/>
      <c r="G7" s="873"/>
      <c r="H7" s="873"/>
      <c r="I7" s="873"/>
      <c r="J7" s="873"/>
      <c r="K7" s="873"/>
      <c r="L7" s="873"/>
      <c r="M7" s="874"/>
    </row>
    <row r="8" spans="1:16" ht="34.5" customHeight="1">
      <c r="A8" s="942">
        <v>1</v>
      </c>
      <c r="B8" s="943" t="s">
        <v>187</v>
      </c>
      <c r="C8" s="944">
        <v>5000</v>
      </c>
      <c r="D8" s="945">
        <v>0</v>
      </c>
      <c r="E8" s="945">
        <v>0</v>
      </c>
      <c r="F8" s="946">
        <v>-1180</v>
      </c>
      <c r="G8" s="945">
        <v>0</v>
      </c>
      <c r="H8" s="947">
        <v>-1180</v>
      </c>
      <c r="I8" s="948">
        <v>52800</v>
      </c>
      <c r="J8" s="949">
        <v>23538.7</v>
      </c>
      <c r="K8" s="950">
        <v>21091</v>
      </c>
      <c r="L8" s="951">
        <v>12345</v>
      </c>
      <c r="M8" s="952">
        <v>61474</v>
      </c>
      <c r="N8" s="953">
        <v>6597</v>
      </c>
      <c r="O8" s="954">
        <v>0</v>
      </c>
      <c r="P8" s="955">
        <v>0</v>
      </c>
    </row>
    <row r="9" spans="1:16" ht="34.5" customHeight="1">
      <c r="A9" s="957">
        <v>2</v>
      </c>
      <c r="B9" s="958" t="s">
        <v>193</v>
      </c>
      <c r="C9" s="959">
        <v>100</v>
      </c>
      <c r="D9" s="879">
        <v>0</v>
      </c>
      <c r="E9" s="879">
        <v>0</v>
      </c>
      <c r="F9" s="960">
        <v>55</v>
      </c>
      <c r="G9" s="960">
        <v>-5.782</v>
      </c>
      <c r="H9" s="961">
        <v>61</v>
      </c>
      <c r="I9" s="962">
        <v>70</v>
      </c>
      <c r="J9" s="963">
        <v>0</v>
      </c>
      <c r="K9" s="964">
        <v>65</v>
      </c>
      <c r="L9" s="965">
        <v>0</v>
      </c>
      <c r="M9" s="966">
        <v>265</v>
      </c>
      <c r="N9" s="967">
        <v>894</v>
      </c>
      <c r="O9" s="968">
        <v>0</v>
      </c>
      <c r="P9" s="969">
        <v>0</v>
      </c>
    </row>
    <row r="10" spans="1:16" ht="34.5" customHeight="1">
      <c r="A10" s="957">
        <v>3</v>
      </c>
      <c r="B10" s="970" t="s">
        <v>196</v>
      </c>
      <c r="C10" s="959">
        <v>5462</v>
      </c>
      <c r="D10" s="879" t="s">
        <v>457</v>
      </c>
      <c r="E10" s="960">
        <v>9217</v>
      </c>
      <c r="F10" s="960">
        <v>-19070</v>
      </c>
      <c r="G10" s="960">
        <v>-16789</v>
      </c>
      <c r="H10" s="961">
        <v>-2281</v>
      </c>
      <c r="I10" s="971">
        <v>3545</v>
      </c>
      <c r="J10" s="963" t="s">
        <v>457</v>
      </c>
      <c r="K10" s="972">
        <v>41</v>
      </c>
      <c r="L10" s="965" t="s">
        <v>457</v>
      </c>
      <c r="M10" s="973">
        <v>261</v>
      </c>
      <c r="N10" s="974">
        <v>594</v>
      </c>
      <c r="O10" s="968">
        <v>0</v>
      </c>
      <c r="P10" s="969">
        <v>0</v>
      </c>
    </row>
    <row r="11" spans="1:16" ht="34.5" customHeight="1">
      <c r="A11" s="957">
        <v>4</v>
      </c>
      <c r="B11" s="958" t="s">
        <v>200</v>
      </c>
      <c r="C11" s="959">
        <v>350</v>
      </c>
      <c r="D11" s="879">
        <v>0</v>
      </c>
      <c r="E11" s="960">
        <v>417</v>
      </c>
      <c r="F11" s="960">
        <v>1126</v>
      </c>
      <c r="G11" s="960" t="s">
        <v>457</v>
      </c>
      <c r="H11" s="961">
        <v>1120</v>
      </c>
      <c r="I11" s="971">
        <v>663</v>
      </c>
      <c r="J11" s="975" t="s">
        <v>457</v>
      </c>
      <c r="K11" s="972">
        <v>816</v>
      </c>
      <c r="L11" s="976" t="s">
        <v>457</v>
      </c>
      <c r="M11" s="973">
        <v>2656</v>
      </c>
      <c r="N11" s="974">
        <v>3804</v>
      </c>
      <c r="O11" s="968" t="s">
        <v>457</v>
      </c>
      <c r="P11" s="977">
        <v>406</v>
      </c>
    </row>
    <row r="12" spans="1:16" ht="34.5" customHeight="1">
      <c r="A12" s="957">
        <v>5</v>
      </c>
      <c r="B12" s="970" t="s">
        <v>203</v>
      </c>
      <c r="C12" s="959">
        <v>2469</v>
      </c>
      <c r="D12" s="879">
        <v>0</v>
      </c>
      <c r="E12" s="960">
        <v>488</v>
      </c>
      <c r="F12" s="960">
        <v>1251</v>
      </c>
      <c r="G12" s="879">
        <v>0</v>
      </c>
      <c r="H12" s="961">
        <v>1251</v>
      </c>
      <c r="I12" s="971">
        <v>1561</v>
      </c>
      <c r="J12" s="978">
        <v>0</v>
      </c>
      <c r="K12" s="972">
        <v>5041</v>
      </c>
      <c r="L12" s="965">
        <v>0</v>
      </c>
      <c r="M12" s="973">
        <v>7195</v>
      </c>
      <c r="N12" s="974">
        <v>12922</v>
      </c>
      <c r="O12" s="979">
        <v>0</v>
      </c>
      <c r="P12" s="977">
        <v>1077</v>
      </c>
    </row>
    <row r="13" spans="1:16" ht="34.5" customHeight="1">
      <c r="A13" s="957">
        <v>6</v>
      </c>
      <c r="B13" s="970" t="s">
        <v>207</v>
      </c>
      <c r="C13" s="959">
        <v>200</v>
      </c>
      <c r="D13" s="879">
        <v>0</v>
      </c>
      <c r="E13" s="960">
        <v>861.9785</v>
      </c>
      <c r="F13" s="960">
        <v>1072</v>
      </c>
      <c r="G13" s="879">
        <v>0</v>
      </c>
      <c r="H13" s="961">
        <v>1072</v>
      </c>
      <c r="I13" s="971">
        <v>999</v>
      </c>
      <c r="J13" s="978">
        <v>0</v>
      </c>
      <c r="K13" s="972">
        <v>1347</v>
      </c>
      <c r="L13" s="965">
        <v>0</v>
      </c>
      <c r="M13" s="973">
        <v>3216</v>
      </c>
      <c r="N13" s="974">
        <v>10963</v>
      </c>
      <c r="O13" s="979">
        <v>0</v>
      </c>
      <c r="P13" s="977">
        <v>229</v>
      </c>
    </row>
    <row r="14" spans="1:16" ht="34.5" customHeight="1" thickBot="1">
      <c r="A14" s="980">
        <v>7</v>
      </c>
      <c r="B14" s="981" t="s">
        <v>210</v>
      </c>
      <c r="C14" s="982">
        <v>11000</v>
      </c>
      <c r="D14" s="983">
        <v>0</v>
      </c>
      <c r="E14" s="983">
        <v>0</v>
      </c>
      <c r="F14" s="984">
        <f>G14+H14</f>
        <v>-2333</v>
      </c>
      <c r="G14" s="984">
        <v>-1382</v>
      </c>
      <c r="H14" s="985">
        <v>-951</v>
      </c>
      <c r="I14" s="986">
        <v>2536</v>
      </c>
      <c r="J14" s="987">
        <v>0</v>
      </c>
      <c r="K14" s="988">
        <v>103</v>
      </c>
      <c r="L14" s="989">
        <v>0</v>
      </c>
      <c r="M14" s="990">
        <v>11305</v>
      </c>
      <c r="N14" s="991">
        <v>873</v>
      </c>
      <c r="O14" s="992">
        <v>0</v>
      </c>
      <c r="P14" s="993">
        <v>0</v>
      </c>
    </row>
    <row r="15" spans="1:19" s="908" customFormat="1" ht="15.75" thickBot="1" thickTop="1">
      <c r="A15" s="994"/>
      <c r="B15" s="995" t="s">
        <v>214</v>
      </c>
      <c r="C15" s="996"/>
      <c r="D15" s="996"/>
      <c r="E15" s="996"/>
      <c r="F15" s="996"/>
      <c r="G15" s="997"/>
      <c r="H15" s="996"/>
      <c r="I15" s="997"/>
      <c r="J15" s="997"/>
      <c r="K15" s="997"/>
      <c r="L15" s="997"/>
      <c r="M15" s="998"/>
      <c r="N15" s="906"/>
      <c r="O15" s="906"/>
      <c r="P15" s="907"/>
      <c r="Q15" s="907"/>
      <c r="R15" s="907"/>
      <c r="S15" s="907"/>
    </row>
    <row r="16" spans="1:16" ht="33.75" customHeight="1" thickTop="1">
      <c r="A16" s="999">
        <v>1</v>
      </c>
      <c r="B16" s="1000" t="s">
        <v>251</v>
      </c>
      <c r="C16" s="1001">
        <v>5</v>
      </c>
      <c r="D16" s="1002" t="s">
        <v>457</v>
      </c>
      <c r="E16" s="1002" t="s">
        <v>457</v>
      </c>
      <c r="F16" s="1002">
        <f>G16+H16</f>
        <v>-1073</v>
      </c>
      <c r="G16" s="1001">
        <v>-1044</v>
      </c>
      <c r="H16" s="1003">
        <v>-29</v>
      </c>
      <c r="I16" s="1004">
        <v>1461</v>
      </c>
      <c r="J16" s="1005" t="s">
        <v>457</v>
      </c>
      <c r="K16" s="1006">
        <v>277</v>
      </c>
      <c r="L16" s="1005" t="s">
        <v>457</v>
      </c>
      <c r="M16" s="1007">
        <v>717</v>
      </c>
      <c r="N16" s="1008" t="s">
        <v>457</v>
      </c>
      <c r="O16" s="1008" t="s">
        <v>457</v>
      </c>
      <c r="P16" s="1009" t="s">
        <v>457</v>
      </c>
    </row>
    <row r="17" spans="1:16" ht="30" customHeight="1">
      <c r="A17" s="999">
        <v>2</v>
      </c>
      <c r="B17" s="1010" t="s">
        <v>252</v>
      </c>
      <c r="C17" s="1001">
        <v>1065.4</v>
      </c>
      <c r="D17" s="1011" t="s">
        <v>457</v>
      </c>
      <c r="E17" s="1011" t="s">
        <v>457</v>
      </c>
      <c r="F17" s="1011">
        <f>G17+H17</f>
        <v>-24</v>
      </c>
      <c r="G17" s="1001">
        <v>-26</v>
      </c>
      <c r="H17" s="1003">
        <v>2</v>
      </c>
      <c r="I17" s="1012">
        <v>71</v>
      </c>
      <c r="J17" s="1013" t="s">
        <v>457</v>
      </c>
      <c r="K17" s="1014">
        <v>56</v>
      </c>
      <c r="L17" s="1013" t="s">
        <v>457</v>
      </c>
      <c r="M17" s="1015">
        <v>1112</v>
      </c>
      <c r="N17" s="1015" t="s">
        <v>253</v>
      </c>
      <c r="O17" s="1015" t="s">
        <v>457</v>
      </c>
      <c r="P17" s="1016" t="s">
        <v>457</v>
      </c>
    </row>
    <row r="18" spans="1:16" ht="31.5" customHeight="1" thickBot="1">
      <c r="A18" s="1017">
        <v>3</v>
      </c>
      <c r="B18" s="1018" t="s">
        <v>254</v>
      </c>
      <c r="C18" s="1019">
        <v>32</v>
      </c>
      <c r="D18" s="1020" t="s">
        <v>457</v>
      </c>
      <c r="E18" s="1020">
        <v>19.5</v>
      </c>
      <c r="F18" s="1020">
        <f>G18+H18+28</f>
        <v>-98</v>
      </c>
      <c r="G18" s="1019">
        <v>-81</v>
      </c>
      <c r="H18" s="1021">
        <v>-45</v>
      </c>
      <c r="I18" s="1022">
        <v>100.2</v>
      </c>
      <c r="J18" s="1023" t="s">
        <v>457</v>
      </c>
      <c r="K18" s="1024">
        <v>34</v>
      </c>
      <c r="L18" s="1023" t="s">
        <v>457</v>
      </c>
      <c r="M18" s="1025">
        <v>70</v>
      </c>
      <c r="N18" s="1025" t="s">
        <v>253</v>
      </c>
      <c r="O18" s="1025" t="s">
        <v>457</v>
      </c>
      <c r="P18" s="1026" t="s">
        <v>457</v>
      </c>
    </row>
    <row r="19" ht="13.5" thickTop="1"/>
    <row r="20" ht="12.75">
      <c r="B20" s="1027" t="s">
        <v>255</v>
      </c>
    </row>
  </sheetData>
  <mergeCells count="17">
    <mergeCell ref="I4:J5"/>
    <mergeCell ref="B4:B6"/>
    <mergeCell ref="A3:A6"/>
    <mergeCell ref="C4:H4"/>
    <mergeCell ref="C3:H3"/>
    <mergeCell ref="F5:H5"/>
    <mergeCell ref="C5:C6"/>
    <mergeCell ref="O4:O6"/>
    <mergeCell ref="P4:P6"/>
    <mergeCell ref="A2:P2"/>
    <mergeCell ref="K4:L5"/>
    <mergeCell ref="K3:L3"/>
    <mergeCell ref="M4:M6"/>
    <mergeCell ref="N4:N6"/>
    <mergeCell ref="D5:D6"/>
    <mergeCell ref="E5:E6"/>
    <mergeCell ref="I3:J3"/>
  </mergeCells>
  <printOptions horizontalCentered="1"/>
  <pageMargins left="0.15748031496062992" right="0.15748031496062992" top="0.7874015748031497" bottom="0.7086614173228347" header="0.4330708661417323" footer="0.2362204724409449"/>
  <pageSetup fitToHeight="1" fitToWidth="1" horizontalDpi="600" verticalDpi="600" orientation="landscape" paperSize="9" scale="73" r:id="rId1"/>
  <headerFooter alignWithMargins="0">
    <oddHeader>&amp;L&amp;"Times New Roman CE,Normalny"WBK SA&amp;C&amp;"Times New Roman CE,Normalny"SAB - RS 1999&amp;9
(rok bieżący)&amp;R&amp;"Times New Roman CE,Normalny"tys. zł</oddHeader>
    <oddFooter>&amp;C&amp;"Times New Roman CE,Normalny"&amp;9Komisja Papierów Wartościowych i Giełd&amp;R&amp;"Times New Roman CE,Normalny"24</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Y24"/>
  <sheetViews>
    <sheetView workbookViewId="0" topLeftCell="A1">
      <pane xSplit="2" ySplit="5" topLeftCell="G21" activePane="bottomRight" state="frozen"/>
      <selection pane="topLeft" activeCell="A1" sqref="A1"/>
      <selection pane="topRight" activeCell="C1" sqref="C1"/>
      <selection pane="bottomLeft" activeCell="A8" sqref="A8"/>
      <selection pane="bottomRight" activeCell="J7" sqref="J7"/>
    </sheetView>
  </sheetViews>
  <sheetFormatPr defaultColWidth="9.00390625" defaultRowHeight="12.75"/>
  <cols>
    <col min="1" max="1" width="4.125" style="858" customWidth="1"/>
    <col min="2" max="2" width="42.625" style="858" customWidth="1"/>
    <col min="3" max="3" width="12.75390625" style="858" customWidth="1"/>
    <col min="4" max="4" width="28.875" style="858" customWidth="1"/>
    <col min="5" max="6" width="13.75390625" style="858" customWidth="1"/>
    <col min="7" max="7" width="19.125" style="858" customWidth="1"/>
    <col min="8" max="9" width="12.75390625" style="858" customWidth="1"/>
    <col min="10" max="10" width="12.75390625" style="1028" customWidth="1"/>
    <col min="11" max="11" width="10.875" style="858" customWidth="1"/>
    <col min="12" max="13" width="10.75390625" style="858" customWidth="1"/>
    <col min="14" max="16384" width="9.125" style="858" customWidth="1"/>
  </cols>
  <sheetData>
    <row r="1" ht="18.75">
      <c r="A1" s="865" t="s">
        <v>936</v>
      </c>
    </row>
    <row r="2" ht="7.5" customHeight="1" thickBot="1"/>
    <row r="3" spans="1:9" ht="16.5" thickBot="1">
      <c r="A3" s="1098" t="s">
        <v>256</v>
      </c>
      <c r="B3" s="1099"/>
      <c r="C3" s="1099"/>
      <c r="D3" s="1099"/>
      <c r="E3" s="1099"/>
      <c r="F3" s="1099"/>
      <c r="G3" s="1099"/>
      <c r="H3" s="1099"/>
      <c r="I3" s="1100"/>
    </row>
    <row r="4" spans="1:10" s="81" customFormat="1" ht="12.75">
      <c r="A4" s="1089" t="s">
        <v>169</v>
      </c>
      <c r="B4" s="866" t="s">
        <v>411</v>
      </c>
      <c r="C4" s="866" t="s">
        <v>412</v>
      </c>
      <c r="D4" s="866" t="s">
        <v>413</v>
      </c>
      <c r="E4" s="866" t="s">
        <v>414</v>
      </c>
      <c r="F4" s="866" t="s">
        <v>415</v>
      </c>
      <c r="G4" s="866" t="s">
        <v>416</v>
      </c>
      <c r="H4" s="866" t="s">
        <v>417</v>
      </c>
      <c r="I4" s="867" t="s">
        <v>418</v>
      </c>
      <c r="J4" s="1029"/>
    </row>
    <row r="5" spans="1:10" s="1031" customFormat="1" ht="63" customHeight="1" thickBot="1">
      <c r="A5" s="1120"/>
      <c r="B5" s="873" t="s">
        <v>257</v>
      </c>
      <c r="C5" s="873" t="s">
        <v>175</v>
      </c>
      <c r="D5" s="873" t="s">
        <v>176</v>
      </c>
      <c r="E5" s="873" t="s">
        <v>258</v>
      </c>
      <c r="F5" s="873" t="s">
        <v>259</v>
      </c>
      <c r="G5" s="873" t="s">
        <v>184</v>
      </c>
      <c r="H5" s="873" t="s">
        <v>260</v>
      </c>
      <c r="I5" s="874" t="s">
        <v>261</v>
      </c>
      <c r="J5" s="1030"/>
    </row>
    <row r="6" spans="1:25" s="908" customFormat="1" ht="13.5" thickBot="1">
      <c r="A6" s="1032"/>
      <c r="B6" s="902" t="s">
        <v>186</v>
      </c>
      <c r="C6" s="1033"/>
      <c r="D6" s="1033"/>
      <c r="E6" s="1033"/>
      <c r="F6" s="1033"/>
      <c r="G6" s="1033"/>
      <c r="H6" s="1033"/>
      <c r="I6" s="1034"/>
      <c r="J6" s="1035"/>
      <c r="K6" s="1035"/>
      <c r="L6" s="1035"/>
      <c r="M6" s="1035"/>
      <c r="N6" s="1035"/>
      <c r="O6" s="1035"/>
      <c r="P6" s="1035"/>
      <c r="Q6" s="1035"/>
      <c r="R6" s="1035"/>
      <c r="S6" s="1035"/>
      <c r="T6" s="1035"/>
      <c r="U6" s="1035"/>
      <c r="V6" s="1035"/>
      <c r="W6" s="1035"/>
      <c r="X6" s="1035"/>
      <c r="Y6" s="1035"/>
    </row>
    <row r="7" spans="1:10" s="1044" customFormat="1" ht="33.75">
      <c r="A7" s="1036" t="s">
        <v>377</v>
      </c>
      <c r="B7" s="1037" t="s">
        <v>262</v>
      </c>
      <c r="C7" s="1038" t="s">
        <v>263</v>
      </c>
      <c r="D7" s="1039" t="s">
        <v>264</v>
      </c>
      <c r="E7" s="945">
        <v>0</v>
      </c>
      <c r="F7" s="1040">
        <v>0.1846</v>
      </c>
      <c r="G7" s="1041">
        <v>0.1846</v>
      </c>
      <c r="H7" s="945">
        <v>0</v>
      </c>
      <c r="I7" s="1042" t="s">
        <v>457</v>
      </c>
      <c r="J7" s="1043"/>
    </row>
    <row r="8" spans="1:10" s="1044" customFormat="1" ht="56.25">
      <c r="A8" s="1045" t="s">
        <v>378</v>
      </c>
      <c r="B8" s="886" t="s">
        <v>265</v>
      </c>
      <c r="C8" s="1046" t="s">
        <v>204</v>
      </c>
      <c r="D8" s="1047" t="s">
        <v>266</v>
      </c>
      <c r="E8" s="878">
        <v>32900</v>
      </c>
      <c r="F8" s="1048">
        <v>0.159</v>
      </c>
      <c r="G8" s="1049">
        <v>0.159</v>
      </c>
      <c r="H8" s="891">
        <v>0</v>
      </c>
      <c r="I8" s="1050">
        <v>1534</v>
      </c>
      <c r="J8" s="1043"/>
    </row>
    <row r="9" spans="1:10" s="1044" customFormat="1" ht="12.75">
      <c r="A9" s="1045" t="s">
        <v>379</v>
      </c>
      <c r="B9" s="886" t="s">
        <v>267</v>
      </c>
      <c r="C9" s="1046" t="s">
        <v>263</v>
      </c>
      <c r="D9" s="1051" t="s">
        <v>268</v>
      </c>
      <c r="E9" s="891">
        <v>0</v>
      </c>
      <c r="F9" s="1048">
        <v>0.1414</v>
      </c>
      <c r="G9" s="1049">
        <v>0.1414</v>
      </c>
      <c r="H9" s="891">
        <v>0</v>
      </c>
      <c r="I9" s="1052" t="s">
        <v>457</v>
      </c>
      <c r="J9" s="1043"/>
    </row>
    <row r="10" spans="1:10" s="1044" customFormat="1" ht="22.5">
      <c r="A10" s="1045" t="s">
        <v>380</v>
      </c>
      <c r="B10" s="886" t="s">
        <v>269</v>
      </c>
      <c r="C10" s="1046" t="s">
        <v>263</v>
      </c>
      <c r="D10" s="1047" t="s">
        <v>270</v>
      </c>
      <c r="E10" s="891">
        <v>0</v>
      </c>
      <c r="F10" s="1048">
        <v>0.1362</v>
      </c>
      <c r="G10" s="1049">
        <v>0.1362</v>
      </c>
      <c r="H10" s="891">
        <v>0</v>
      </c>
      <c r="I10" s="1052" t="s">
        <v>457</v>
      </c>
      <c r="J10" s="1043"/>
    </row>
    <row r="11" spans="1:10" s="1044" customFormat="1" ht="12.75">
      <c r="A11" s="1045" t="s">
        <v>394</v>
      </c>
      <c r="B11" s="886" t="s">
        <v>271</v>
      </c>
      <c r="C11" s="1046" t="s">
        <v>204</v>
      </c>
      <c r="D11" s="1051" t="s">
        <v>272</v>
      </c>
      <c r="E11" s="878">
        <v>11111</v>
      </c>
      <c r="F11" s="1048">
        <v>0.1248</v>
      </c>
      <c r="G11" s="1049">
        <v>0.1248</v>
      </c>
      <c r="H11" s="891">
        <v>0</v>
      </c>
      <c r="I11" s="1052" t="s">
        <v>457</v>
      </c>
      <c r="J11" s="1043"/>
    </row>
    <row r="12" spans="1:10" s="1044" customFormat="1" ht="28.5" customHeight="1">
      <c r="A12" s="1045" t="s">
        <v>395</v>
      </c>
      <c r="B12" s="886" t="s">
        <v>273</v>
      </c>
      <c r="C12" s="877" t="s">
        <v>274</v>
      </c>
      <c r="D12" s="1047" t="s">
        <v>275</v>
      </c>
      <c r="E12" s="878">
        <v>7133</v>
      </c>
      <c r="F12" s="1048">
        <v>0.1063</v>
      </c>
      <c r="G12" s="1049">
        <v>0.0252</v>
      </c>
      <c r="H12" s="891">
        <v>0</v>
      </c>
      <c r="I12" s="1052" t="s">
        <v>457</v>
      </c>
      <c r="J12" s="1043"/>
    </row>
    <row r="13" spans="1:10" s="1044" customFormat="1" ht="22.5">
      <c r="A13" s="1045" t="s">
        <v>276</v>
      </c>
      <c r="B13" s="886" t="s">
        <v>277</v>
      </c>
      <c r="C13" s="1046" t="s">
        <v>204</v>
      </c>
      <c r="D13" s="1046" t="s">
        <v>278</v>
      </c>
      <c r="E13" s="878">
        <f>8866.9-H13</f>
        <v>8045.65</v>
      </c>
      <c r="F13" s="1048">
        <v>0.1</v>
      </c>
      <c r="G13" s="1049">
        <v>0.1</v>
      </c>
      <c r="H13" s="1053">
        <v>821.25</v>
      </c>
      <c r="I13" s="1050">
        <v>511</v>
      </c>
      <c r="J13" s="1043"/>
    </row>
    <row r="14" spans="1:10" s="1044" customFormat="1" ht="22.5">
      <c r="A14" s="1045" t="s">
        <v>279</v>
      </c>
      <c r="B14" s="886" t="s">
        <v>280</v>
      </c>
      <c r="C14" s="1046" t="s">
        <v>204</v>
      </c>
      <c r="D14" s="1046" t="s">
        <v>281</v>
      </c>
      <c r="E14" s="878">
        <v>2119.49</v>
      </c>
      <c r="F14" s="1048">
        <v>0.1</v>
      </c>
      <c r="G14" s="1049">
        <v>0.1</v>
      </c>
      <c r="H14" s="891">
        <v>0</v>
      </c>
      <c r="I14" s="1052" t="s">
        <v>457</v>
      </c>
      <c r="J14" s="1043"/>
    </row>
    <row r="15" spans="1:10" s="1044" customFormat="1" ht="33.75">
      <c r="A15" s="1045" t="s">
        <v>282</v>
      </c>
      <c r="B15" s="886" t="s">
        <v>283</v>
      </c>
      <c r="C15" s="1046" t="s">
        <v>204</v>
      </c>
      <c r="D15" s="1047" t="s">
        <v>284</v>
      </c>
      <c r="E15" s="878">
        <v>21013.29</v>
      </c>
      <c r="F15" s="1048">
        <v>0.1</v>
      </c>
      <c r="G15" s="1049">
        <v>0.1</v>
      </c>
      <c r="H15" s="891">
        <v>0</v>
      </c>
      <c r="I15" s="1052" t="s">
        <v>457</v>
      </c>
      <c r="J15" s="1043"/>
    </row>
    <row r="16" spans="1:10" s="1044" customFormat="1" ht="21.75" customHeight="1">
      <c r="A16" s="1045" t="s">
        <v>285</v>
      </c>
      <c r="B16" s="886" t="s">
        <v>286</v>
      </c>
      <c r="C16" s="1046" t="s">
        <v>188</v>
      </c>
      <c r="D16" s="1047" t="s">
        <v>287</v>
      </c>
      <c r="E16" s="878">
        <v>12849</v>
      </c>
      <c r="F16" s="1048">
        <v>0.0998</v>
      </c>
      <c r="G16" s="1049">
        <v>0.0998</v>
      </c>
      <c r="H16" s="891">
        <v>31871</v>
      </c>
      <c r="I16" s="1052" t="s">
        <v>457</v>
      </c>
      <c r="J16" s="1043"/>
    </row>
    <row r="17" spans="1:10" s="1044" customFormat="1" ht="21.75" customHeight="1">
      <c r="A17" s="1045" t="s">
        <v>288</v>
      </c>
      <c r="B17" s="886" t="s">
        <v>289</v>
      </c>
      <c r="C17" s="1046" t="s">
        <v>290</v>
      </c>
      <c r="D17" s="1047" t="s">
        <v>291</v>
      </c>
      <c r="E17" s="878">
        <v>796</v>
      </c>
      <c r="F17" s="1048">
        <v>0.0997</v>
      </c>
      <c r="G17" s="1049">
        <v>0.0997</v>
      </c>
      <c r="H17" s="891">
        <v>0</v>
      </c>
      <c r="I17" s="1052" t="s">
        <v>457</v>
      </c>
      <c r="J17" s="1043"/>
    </row>
    <row r="18" spans="1:10" s="1044" customFormat="1" ht="21.75" customHeight="1">
      <c r="A18" s="1045" t="s">
        <v>292</v>
      </c>
      <c r="B18" s="886" t="s">
        <v>293</v>
      </c>
      <c r="C18" s="1046" t="s">
        <v>204</v>
      </c>
      <c r="D18" s="1047" t="s">
        <v>294</v>
      </c>
      <c r="E18" s="878">
        <v>200</v>
      </c>
      <c r="F18" s="1048">
        <v>0.0611</v>
      </c>
      <c r="G18" s="1049">
        <v>0.0611</v>
      </c>
      <c r="H18" s="891">
        <v>0</v>
      </c>
      <c r="I18" s="1052" t="s">
        <v>457</v>
      </c>
      <c r="J18" s="1043"/>
    </row>
    <row r="19" spans="1:10" s="1044" customFormat="1" ht="12.75">
      <c r="A19" s="1045" t="s">
        <v>295</v>
      </c>
      <c r="B19" s="886" t="s">
        <v>296</v>
      </c>
      <c r="C19" s="1046" t="s">
        <v>297</v>
      </c>
      <c r="D19" s="1051" t="s">
        <v>298</v>
      </c>
      <c r="E19" s="891">
        <v>0</v>
      </c>
      <c r="F19" s="1048">
        <v>0.0585</v>
      </c>
      <c r="G19" s="1049">
        <v>0.0585</v>
      </c>
      <c r="H19" s="891">
        <v>0</v>
      </c>
      <c r="I19" s="1052" t="s">
        <v>457</v>
      </c>
      <c r="J19" s="1043"/>
    </row>
    <row r="20" spans="1:10" s="1044" customFormat="1" ht="22.5">
      <c r="A20" s="1045" t="s">
        <v>299</v>
      </c>
      <c r="B20" s="886" t="s">
        <v>300</v>
      </c>
      <c r="C20" s="1046" t="s">
        <v>204</v>
      </c>
      <c r="D20" s="1047" t="s">
        <v>301</v>
      </c>
      <c r="E20" s="878">
        <v>313</v>
      </c>
      <c r="F20" s="1048">
        <v>0.0574</v>
      </c>
      <c r="G20" s="1049">
        <v>0.0574</v>
      </c>
      <c r="H20" s="891">
        <v>0</v>
      </c>
      <c r="I20" s="1050">
        <v>150</v>
      </c>
      <c r="J20" s="1043"/>
    </row>
    <row r="21" spans="1:11" s="1044" customFormat="1" ht="13.5" thickBot="1">
      <c r="A21" s="1054" t="s">
        <v>302</v>
      </c>
      <c r="B21" s="1055" t="s">
        <v>303</v>
      </c>
      <c r="C21" s="1056"/>
      <c r="D21" s="1057"/>
      <c r="E21" s="1058">
        <v>2959.5</v>
      </c>
      <c r="F21" s="1059"/>
      <c r="G21" s="1060"/>
      <c r="H21" s="1061">
        <v>0</v>
      </c>
      <c r="I21" s="1062">
        <v>85</v>
      </c>
      <c r="J21" s="1043"/>
      <c r="K21" s="1063"/>
    </row>
    <row r="22" spans="1:25" s="908" customFormat="1" ht="13.5" thickBot="1">
      <c r="A22" s="1064"/>
      <c r="B22" s="995" t="s">
        <v>214</v>
      </c>
      <c r="C22" s="1065"/>
      <c r="D22" s="1065"/>
      <c r="E22" s="1065"/>
      <c r="F22" s="1065"/>
      <c r="G22" s="1065"/>
      <c r="H22" s="1065"/>
      <c r="I22" s="1066"/>
      <c r="J22" s="1035"/>
      <c r="K22" s="1035"/>
      <c r="L22" s="1035"/>
      <c r="M22" s="1035"/>
      <c r="N22" s="1035"/>
      <c r="O22" s="1035"/>
      <c r="P22" s="1035"/>
      <c r="Q22" s="1035"/>
      <c r="R22" s="1035"/>
      <c r="S22" s="1035"/>
      <c r="T22" s="1035"/>
      <c r="U22" s="1035"/>
      <c r="V22" s="1035"/>
      <c r="W22" s="1035"/>
      <c r="X22" s="1035"/>
      <c r="Y22" s="1035"/>
    </row>
    <row r="23" spans="1:9" s="33" customFormat="1" ht="39" customHeight="1">
      <c r="A23" s="1067">
        <v>1</v>
      </c>
      <c r="B23" s="1068" t="s">
        <v>304</v>
      </c>
      <c r="C23" s="1069" t="s">
        <v>204</v>
      </c>
      <c r="D23" s="1070" t="s">
        <v>305</v>
      </c>
      <c r="E23" s="1071" t="s">
        <v>457</v>
      </c>
      <c r="F23" s="1072">
        <v>0.06</v>
      </c>
      <c r="G23" s="1072">
        <v>0.057</v>
      </c>
      <c r="H23" s="1073" t="s">
        <v>457</v>
      </c>
      <c r="I23" s="1074" t="s">
        <v>457</v>
      </c>
    </row>
    <row r="24" spans="1:25" s="908" customFormat="1" ht="32.25" customHeight="1" thickBot="1">
      <c r="A24" s="1075">
        <v>2</v>
      </c>
      <c r="B24" s="1076" t="s">
        <v>306</v>
      </c>
      <c r="C24" s="1077"/>
      <c r="D24" s="1078"/>
      <c r="E24" s="1079">
        <v>45</v>
      </c>
      <c r="F24" s="1080" t="s">
        <v>307</v>
      </c>
      <c r="G24" s="1080" t="s">
        <v>307</v>
      </c>
      <c r="H24" s="1081" t="s">
        <v>457</v>
      </c>
      <c r="I24" s="1082" t="s">
        <v>457</v>
      </c>
      <c r="J24" s="1035"/>
      <c r="K24" s="1035"/>
      <c r="L24" s="1035"/>
      <c r="M24" s="1035"/>
      <c r="N24" s="1035"/>
      <c r="O24" s="1035"/>
      <c r="P24" s="1035"/>
      <c r="Q24" s="1035"/>
      <c r="R24" s="1035"/>
      <c r="S24" s="1035"/>
      <c r="T24" s="1035"/>
      <c r="U24" s="1035"/>
      <c r="V24" s="1035"/>
      <c r="W24" s="1035"/>
      <c r="X24" s="1035"/>
      <c r="Y24" s="1035"/>
    </row>
  </sheetData>
  <mergeCells count="2">
    <mergeCell ref="A4:A5"/>
    <mergeCell ref="A3:I3"/>
  </mergeCells>
  <printOptions horizontalCentered="1"/>
  <pageMargins left="0.3937007874015748" right="0.3937007874015748" top="0.54" bottom="0.26" header="0.34" footer="0.32"/>
  <pageSetup fitToHeight="1" fitToWidth="1" horizontalDpi="600" verticalDpi="600" orientation="landscape" paperSize="9" scale="88" r:id="rId1"/>
  <headerFooter alignWithMargins="0">
    <oddHeader>&amp;L&amp;"Times New Roman CE,Normalny"WBK SA&amp;C&amp;"Times New Roman CE,Normalny"SAB -RS 1999&amp;9
(rok bieżący)&amp;R&amp;"Times New Roman CE,Normalny"tys. zł</oddHeader>
    <oddFooter>&amp;C&amp;"Times New Roman CE,Normalny"&amp;9Komisja Papierów Wartościowych i Giełd&amp;R&amp;"Times New Roman CE,Normalny" 26
</oddFooter>
  </headerFooter>
</worksheet>
</file>

<file path=xl/worksheets/sheet2.xml><?xml version="1.0" encoding="utf-8"?>
<worksheet xmlns="http://schemas.openxmlformats.org/spreadsheetml/2006/main" xmlns:r="http://schemas.openxmlformats.org/officeDocument/2006/relationships">
  <dimension ref="A1:G7"/>
  <sheetViews>
    <sheetView workbookViewId="0" topLeftCell="A1">
      <selection activeCell="A5" sqref="A5"/>
    </sheetView>
  </sheetViews>
  <sheetFormatPr defaultColWidth="9.00390625" defaultRowHeight="12.75"/>
  <cols>
    <col min="1" max="1" width="22.875" style="0" customWidth="1"/>
    <col min="2" max="2" width="8.75390625" style="0" customWidth="1"/>
    <col min="3" max="3" width="8.875" style="0" customWidth="1"/>
    <col min="4" max="4" width="12.00390625" style="0" customWidth="1"/>
    <col min="5" max="5" width="11.375" style="0" customWidth="1"/>
    <col min="6" max="6" width="15.75390625" style="0" customWidth="1"/>
    <col min="7" max="7" width="9.625" style="0" customWidth="1"/>
  </cols>
  <sheetData>
    <row r="1" spans="1:7" ht="14.25" thickBot="1" thickTop="1">
      <c r="A1" s="811" t="s">
        <v>393</v>
      </c>
      <c r="B1" s="812"/>
      <c r="C1" s="812"/>
      <c r="D1" s="812"/>
      <c r="E1" s="812"/>
      <c r="F1" s="813"/>
      <c r="G1" s="813"/>
    </row>
    <row r="2" spans="1:7" ht="12.75">
      <c r="A2" s="841" t="s">
        <v>377</v>
      </c>
      <c r="B2" s="842" t="s">
        <v>378</v>
      </c>
      <c r="C2" s="843"/>
      <c r="D2" s="844" t="s">
        <v>379</v>
      </c>
      <c r="E2" s="844" t="s">
        <v>380</v>
      </c>
      <c r="F2" s="844" t="s">
        <v>394</v>
      </c>
      <c r="G2" s="845" t="s">
        <v>395</v>
      </c>
    </row>
    <row r="3" spans="1:7" ht="12.75">
      <c r="A3" s="819" t="s">
        <v>396</v>
      </c>
      <c r="B3" s="820" t="s">
        <v>382</v>
      </c>
      <c r="C3" s="821"/>
      <c r="D3" s="822" t="s">
        <v>383</v>
      </c>
      <c r="E3" s="822" t="s">
        <v>384</v>
      </c>
      <c r="F3" s="822" t="s">
        <v>397</v>
      </c>
      <c r="G3" s="823" t="s">
        <v>398</v>
      </c>
    </row>
    <row r="4" spans="1:7" ht="13.5" thickBot="1">
      <c r="A4" s="824"/>
      <c r="B4" s="825" t="s">
        <v>385</v>
      </c>
      <c r="C4" s="826" t="s">
        <v>386</v>
      </c>
      <c r="D4" s="826" t="s">
        <v>387</v>
      </c>
      <c r="E4" s="826" t="s">
        <v>388</v>
      </c>
      <c r="F4" s="826" t="s">
        <v>399</v>
      </c>
      <c r="G4" s="827"/>
    </row>
    <row r="5" spans="1:7" ht="62.25" customHeight="1">
      <c r="A5" s="846" t="s">
        <v>400</v>
      </c>
      <c r="B5" s="847" t="s">
        <v>390</v>
      </c>
      <c r="C5" s="848">
        <v>10000</v>
      </c>
      <c r="D5" s="831" t="s">
        <v>401</v>
      </c>
      <c r="E5" s="831" t="s">
        <v>402</v>
      </c>
      <c r="F5" s="848">
        <v>10048</v>
      </c>
      <c r="G5" s="849">
        <v>48</v>
      </c>
    </row>
    <row r="6" spans="1:7" ht="12.75">
      <c r="A6" s="833"/>
      <c r="B6" s="834"/>
      <c r="C6" s="835"/>
      <c r="D6" s="835"/>
      <c r="E6" s="835"/>
      <c r="F6" s="835"/>
      <c r="G6" s="836"/>
    </row>
    <row r="7" spans="1:7" ht="13.5" thickBot="1">
      <c r="A7" s="837"/>
      <c r="B7" s="838"/>
      <c r="C7" s="839"/>
      <c r="D7" s="839"/>
      <c r="E7" s="839"/>
      <c r="F7" s="839"/>
      <c r="G7" s="840"/>
    </row>
    <row r="8" ht="13.5" thickTop="1"/>
  </sheetData>
  <printOptions gridLines="1"/>
  <pageMargins left="0.75" right="0.75" top="1" bottom="1" header="0.5" footer="0.5"/>
  <pageSetup horizontalDpi="600" verticalDpi="600" orientation="portrait" paperSize="9" r:id="rId1"/>
  <headerFooter alignWithMargins="0">
    <oddHeader>&amp;C&amp;A</oddHeader>
    <oddFooter>&amp;CStrona &amp;P</oddFooter>
  </headerFooter>
</worksheet>
</file>

<file path=xl/worksheets/sheet3.xml><?xml version="1.0" encoding="utf-8"?>
<worksheet xmlns="http://schemas.openxmlformats.org/spreadsheetml/2006/main" xmlns:r="http://schemas.openxmlformats.org/officeDocument/2006/relationships">
  <dimension ref="A1:E7"/>
  <sheetViews>
    <sheetView workbookViewId="0" topLeftCell="A1">
      <selection activeCell="C12" sqref="C12"/>
    </sheetView>
  </sheetViews>
  <sheetFormatPr defaultColWidth="9.00390625" defaultRowHeight="12.75"/>
  <cols>
    <col min="1" max="1" width="23.875" style="0" customWidth="1"/>
    <col min="2" max="2" width="9.375" style="0" customWidth="1"/>
    <col min="3" max="3" width="8.875" style="0" customWidth="1"/>
    <col min="4" max="4" width="19.00390625" style="0" customWidth="1"/>
    <col min="5" max="5" width="13.75390625" style="0" customWidth="1"/>
  </cols>
  <sheetData>
    <row r="1" spans="1:5" ht="14.25" thickBot="1" thickTop="1">
      <c r="A1" s="811" t="s">
        <v>376</v>
      </c>
      <c r="B1" s="812"/>
      <c r="C1" s="812"/>
      <c r="D1" s="812"/>
      <c r="E1" s="813"/>
    </row>
    <row r="2" spans="1:5" ht="12.75">
      <c r="A2" s="814" t="s">
        <v>377</v>
      </c>
      <c r="B2" s="815" t="s">
        <v>378</v>
      </c>
      <c r="C2" s="816"/>
      <c r="D2" s="817" t="s">
        <v>379</v>
      </c>
      <c r="E2" s="818" t="s">
        <v>380</v>
      </c>
    </row>
    <row r="3" spans="1:5" ht="12.75">
      <c r="A3" s="819" t="s">
        <v>381</v>
      </c>
      <c r="B3" s="820" t="s">
        <v>382</v>
      </c>
      <c r="C3" s="821"/>
      <c r="D3" s="822" t="s">
        <v>383</v>
      </c>
      <c r="E3" s="823" t="s">
        <v>384</v>
      </c>
    </row>
    <row r="4" spans="1:5" ht="13.5" thickBot="1">
      <c r="A4" s="824"/>
      <c r="B4" s="825" t="s">
        <v>385</v>
      </c>
      <c r="C4" s="826" t="s">
        <v>386</v>
      </c>
      <c r="D4" s="826" t="s">
        <v>387</v>
      </c>
      <c r="E4" s="827" t="s">
        <v>388</v>
      </c>
    </row>
    <row r="5" spans="1:5" ht="52.5" customHeight="1">
      <c r="A5" s="828" t="s">
        <v>389</v>
      </c>
      <c r="B5" s="829" t="s">
        <v>390</v>
      </c>
      <c r="C5" s="830">
        <v>8556</v>
      </c>
      <c r="D5" s="831" t="s">
        <v>391</v>
      </c>
      <c r="E5" s="832" t="s">
        <v>392</v>
      </c>
    </row>
    <row r="6" spans="1:5" ht="12.75">
      <c r="A6" s="833"/>
      <c r="B6" s="834"/>
      <c r="C6" s="835"/>
      <c r="D6" s="835"/>
      <c r="E6" s="836"/>
    </row>
    <row r="7" spans="1:5" ht="13.5" thickBot="1">
      <c r="A7" s="837"/>
      <c r="B7" s="838"/>
      <c r="C7" s="839"/>
      <c r="D7" s="839"/>
      <c r="E7" s="840"/>
    </row>
    <row r="8" ht="13.5" thickTop="1"/>
  </sheetData>
  <printOptions gridLines="1"/>
  <pageMargins left="0.75" right="0.75" top="1" bottom="1" header="0.5" footer="0.5"/>
  <pageSetup horizontalDpi="600" verticalDpi="600" orientation="portrait" paperSize="9" r:id="rId1"/>
  <headerFooter alignWithMargins="0">
    <oddHeader>&amp;C&amp;A</oddHeader>
    <oddFooter>&amp;CStrona &amp;P</oddFooter>
  </headerFooter>
</worksheet>
</file>

<file path=xl/worksheets/sheet4.xml><?xml version="1.0" encoding="utf-8"?>
<worksheet xmlns="http://schemas.openxmlformats.org/spreadsheetml/2006/main" xmlns:r="http://schemas.openxmlformats.org/officeDocument/2006/relationships">
  <dimension ref="A1:H10"/>
  <sheetViews>
    <sheetView workbookViewId="0" topLeftCell="A1">
      <selection activeCell="A1" sqref="A1:H10"/>
    </sheetView>
  </sheetViews>
  <sheetFormatPr defaultColWidth="9.00390625" defaultRowHeight="12.75"/>
  <cols>
    <col min="3" max="3" width="12.875" style="0" customWidth="1"/>
    <col min="6" max="6" width="12.625" style="0" customWidth="1"/>
  </cols>
  <sheetData>
    <row r="1" spans="1:8" ht="13.5" thickTop="1">
      <c r="A1" s="782" t="s">
        <v>343</v>
      </c>
      <c r="B1" s="783"/>
      <c r="C1" s="783"/>
      <c r="D1" s="784" t="s">
        <v>344</v>
      </c>
      <c r="E1" s="785"/>
      <c r="F1" s="785"/>
      <c r="G1" s="785"/>
      <c r="H1" s="786"/>
    </row>
    <row r="2" spans="1:8" ht="12.75">
      <c r="A2" s="787" t="s">
        <v>345</v>
      </c>
      <c r="B2" s="788" t="s">
        <v>346</v>
      </c>
      <c r="C2" s="788" t="s">
        <v>347</v>
      </c>
      <c r="D2" s="788" t="s">
        <v>348</v>
      </c>
      <c r="E2" s="788" t="s">
        <v>349</v>
      </c>
      <c r="F2" s="788" t="s">
        <v>350</v>
      </c>
      <c r="G2" s="788" t="s">
        <v>351</v>
      </c>
      <c r="H2" s="789" t="s">
        <v>352</v>
      </c>
    </row>
    <row r="3" spans="1:8" ht="12.75">
      <c r="A3" s="790" t="s">
        <v>353</v>
      </c>
      <c r="B3" s="791" t="s">
        <v>354</v>
      </c>
      <c r="C3" s="791" t="s">
        <v>355</v>
      </c>
      <c r="D3" s="791" t="s">
        <v>354</v>
      </c>
      <c r="E3" s="791" t="s">
        <v>356</v>
      </c>
      <c r="F3" s="791" t="s">
        <v>357</v>
      </c>
      <c r="G3" s="791" t="s">
        <v>358</v>
      </c>
      <c r="H3" s="792" t="s">
        <v>359</v>
      </c>
    </row>
    <row r="4" spans="1:8" ht="12.75">
      <c r="A4" s="757" t="s">
        <v>360</v>
      </c>
      <c r="B4" s="758" t="s">
        <v>361</v>
      </c>
      <c r="C4" s="758" t="s">
        <v>362</v>
      </c>
      <c r="D4" s="793">
        <v>36592000</v>
      </c>
      <c r="E4" s="793">
        <v>45740</v>
      </c>
      <c r="F4" s="793" t="s">
        <v>363</v>
      </c>
      <c r="G4" s="794" t="s">
        <v>364</v>
      </c>
      <c r="H4" s="795" t="s">
        <v>364</v>
      </c>
    </row>
    <row r="5" spans="1:8" ht="12.75">
      <c r="A5" s="757" t="s">
        <v>365</v>
      </c>
      <c r="B5" s="758" t="s">
        <v>361</v>
      </c>
      <c r="C5" s="758" t="s">
        <v>362</v>
      </c>
      <c r="D5" s="793">
        <v>14608000</v>
      </c>
      <c r="E5" s="793">
        <v>18260</v>
      </c>
      <c r="F5" s="793" t="s">
        <v>363</v>
      </c>
      <c r="G5" s="794" t="s">
        <v>366</v>
      </c>
      <c r="H5" s="795" t="s">
        <v>367</v>
      </c>
    </row>
    <row r="6" spans="1:8" ht="12.75">
      <c r="A6" s="757" t="s">
        <v>368</v>
      </c>
      <c r="B6" s="758" t="s">
        <v>361</v>
      </c>
      <c r="C6" s="758" t="s">
        <v>362</v>
      </c>
      <c r="D6" s="793">
        <v>6400000</v>
      </c>
      <c r="E6" s="793">
        <v>8000</v>
      </c>
      <c r="F6" s="793" t="s">
        <v>363</v>
      </c>
      <c r="G6" s="794" t="s">
        <v>369</v>
      </c>
      <c r="H6" s="795" t="s">
        <v>370</v>
      </c>
    </row>
    <row r="7" spans="1:8" ht="12.75">
      <c r="A7" s="757" t="s">
        <v>371</v>
      </c>
      <c r="B7" s="758" t="s">
        <v>361</v>
      </c>
      <c r="C7" s="758" t="s">
        <v>362</v>
      </c>
      <c r="D7" s="793">
        <v>11216000</v>
      </c>
      <c r="E7" s="793">
        <v>14020</v>
      </c>
      <c r="F7" s="793" t="s">
        <v>363</v>
      </c>
      <c r="G7" s="794" t="s">
        <v>372</v>
      </c>
      <c r="H7" s="795" t="s">
        <v>373</v>
      </c>
    </row>
    <row r="8" spans="1:8" ht="13.5" thickBot="1">
      <c r="A8" s="796"/>
      <c r="B8" s="797"/>
      <c r="C8" s="797"/>
      <c r="D8" s="793"/>
      <c r="E8" s="793"/>
      <c r="F8" s="793"/>
      <c r="G8" s="793"/>
      <c r="H8" s="798"/>
    </row>
    <row r="9" spans="1:8" ht="13.5" thickBot="1">
      <c r="A9" s="799" t="s">
        <v>374</v>
      </c>
      <c r="B9" s="800"/>
      <c r="C9" s="801"/>
      <c r="D9" s="802">
        <f>SUM(D4:D8)</f>
        <v>68816000</v>
      </c>
      <c r="E9" s="803"/>
      <c r="F9" s="803"/>
      <c r="G9" s="803"/>
      <c r="H9" s="804"/>
    </row>
    <row r="10" spans="1:8" ht="13.5" thickBot="1">
      <c r="A10" s="805" t="s">
        <v>375</v>
      </c>
      <c r="B10" s="806"/>
      <c r="C10" s="806"/>
      <c r="D10" s="807"/>
      <c r="E10" s="808">
        <f>SUM(E4:E9)</f>
        <v>86020</v>
      </c>
      <c r="F10" s="809"/>
      <c r="G10" s="809"/>
      <c r="H10" s="810"/>
    </row>
    <row r="11" ht="13.5" thickTop="1"/>
  </sheetData>
  <printOptions gridLines="1"/>
  <pageMargins left="0.75" right="0.75" top="1" bottom="1" header="0.5" footer="0.5"/>
  <pageSetup horizontalDpi="600" verticalDpi="600" orientation="portrait" paperSize="9" r:id="rId1"/>
  <headerFooter alignWithMargins="0">
    <oddHeader>&amp;C&amp;A</oddHeader>
    <oddFooter>&amp;CStrona &amp;P</oddFooter>
  </headerFooter>
</worksheet>
</file>

<file path=xl/worksheets/sheet5.xml><?xml version="1.0" encoding="utf-8"?>
<worksheet xmlns="http://schemas.openxmlformats.org/spreadsheetml/2006/main" xmlns:r="http://schemas.openxmlformats.org/officeDocument/2006/relationships">
  <dimension ref="A1:D6"/>
  <sheetViews>
    <sheetView workbookViewId="0" topLeftCell="A1">
      <selection activeCell="G2" sqref="G2"/>
    </sheetView>
  </sheetViews>
  <sheetFormatPr defaultColWidth="9.00390625" defaultRowHeight="12.75"/>
  <cols>
    <col min="1" max="1" width="24.125" style="0" customWidth="1"/>
    <col min="2" max="2" width="10.75390625" style="0" customWidth="1"/>
    <col min="3" max="3" width="17.75390625" style="0" customWidth="1"/>
    <col min="4" max="4" width="16.75390625" style="0" customWidth="1"/>
  </cols>
  <sheetData>
    <row r="1" spans="1:4" ht="14.25" thickBot="1" thickTop="1">
      <c r="A1" s="770" t="s">
        <v>340</v>
      </c>
      <c r="B1" s="771"/>
      <c r="C1" s="771"/>
      <c r="D1" s="772"/>
    </row>
    <row r="2" spans="1:4" ht="12.75">
      <c r="A2" s="773" t="s">
        <v>411</v>
      </c>
      <c r="B2" s="774" t="s">
        <v>412</v>
      </c>
      <c r="C2" s="774" t="s">
        <v>413</v>
      </c>
      <c r="D2" s="775" t="s">
        <v>414</v>
      </c>
    </row>
    <row r="3" spans="1:4" ht="13.5" thickBot="1">
      <c r="A3" s="776" t="s">
        <v>341</v>
      </c>
      <c r="B3" s="777" t="s">
        <v>342</v>
      </c>
      <c r="C3" s="777" t="s">
        <v>336</v>
      </c>
      <c r="D3" s="778" t="s">
        <v>337</v>
      </c>
    </row>
    <row r="4" spans="1:4" ht="12.75">
      <c r="A4" s="764" t="s">
        <v>457</v>
      </c>
      <c r="B4" s="765" t="s">
        <v>457</v>
      </c>
      <c r="C4" s="765" t="s">
        <v>457</v>
      </c>
      <c r="D4" s="766" t="s">
        <v>457</v>
      </c>
    </row>
    <row r="5" spans="1:4" ht="12.75">
      <c r="A5" s="764" t="s">
        <v>457</v>
      </c>
      <c r="B5" s="765" t="s">
        <v>457</v>
      </c>
      <c r="C5" s="765" t="s">
        <v>457</v>
      </c>
      <c r="D5" s="766" t="s">
        <v>457</v>
      </c>
    </row>
    <row r="6" spans="1:4" ht="13.5" thickBot="1">
      <c r="A6" s="767" t="s">
        <v>457</v>
      </c>
      <c r="B6" s="768" t="s">
        <v>457</v>
      </c>
      <c r="C6" s="768" t="s">
        <v>457</v>
      </c>
      <c r="D6" s="769" t="s">
        <v>457</v>
      </c>
    </row>
    <row r="7" ht="13.5" thickTop="1"/>
  </sheetData>
  <printOptions gridLines="1"/>
  <pageMargins left="0.75" right="0.75" top="1" bottom="1" header="0.5" footer="0.5"/>
  <pageSetup horizontalDpi="600" verticalDpi="600" orientation="portrait" paperSize="9" r:id="rId1"/>
  <headerFooter alignWithMargins="0">
    <oddHeader>&amp;C&amp;A</oddHeader>
    <oddFooter>&amp;CStrona &amp;P</oddFooter>
  </headerFooter>
</worksheet>
</file>

<file path=xl/worksheets/sheet6.xml><?xml version="1.0" encoding="utf-8"?>
<worksheet xmlns="http://schemas.openxmlformats.org/spreadsheetml/2006/main" xmlns:r="http://schemas.openxmlformats.org/officeDocument/2006/relationships">
  <dimension ref="A1:E6"/>
  <sheetViews>
    <sheetView workbookViewId="0" topLeftCell="A1">
      <selection activeCell="D8" sqref="D8"/>
    </sheetView>
  </sheetViews>
  <sheetFormatPr defaultColWidth="9.00390625" defaultRowHeight="12.75"/>
  <cols>
    <col min="1" max="1" width="9.00390625" style="0" customWidth="1"/>
    <col min="2" max="2" width="18.00390625" style="0" customWidth="1"/>
    <col min="3" max="3" width="14.875" style="0" customWidth="1"/>
    <col min="4" max="4" width="13.125" style="0" customWidth="1"/>
    <col min="5" max="5" width="14.75390625" style="0" customWidth="1"/>
  </cols>
  <sheetData>
    <row r="1" spans="1:5" ht="14.25" thickBot="1" thickTop="1">
      <c r="A1" s="754" t="s">
        <v>334</v>
      </c>
      <c r="B1" s="755"/>
      <c r="C1" s="755"/>
      <c r="D1" s="755"/>
      <c r="E1" s="756"/>
    </row>
    <row r="2" spans="1:5" ht="12.75">
      <c r="A2" s="757" t="s">
        <v>411</v>
      </c>
      <c r="B2" s="758" t="s">
        <v>412</v>
      </c>
      <c r="C2" s="758" t="s">
        <v>413</v>
      </c>
      <c r="D2" s="758" t="s">
        <v>414</v>
      </c>
      <c r="E2" s="759" t="s">
        <v>415</v>
      </c>
    </row>
    <row r="3" spans="1:5" ht="24.75" thickBot="1">
      <c r="A3" s="760" t="s">
        <v>335</v>
      </c>
      <c r="B3" s="761" t="s">
        <v>336</v>
      </c>
      <c r="C3" s="762" t="s">
        <v>337</v>
      </c>
      <c r="D3" s="762" t="s">
        <v>338</v>
      </c>
      <c r="E3" s="763" t="s">
        <v>339</v>
      </c>
    </row>
    <row r="4" spans="1:5" ht="12.75">
      <c r="A4" s="764" t="s">
        <v>457</v>
      </c>
      <c r="B4" s="765" t="s">
        <v>457</v>
      </c>
      <c r="C4" s="765" t="s">
        <v>457</v>
      </c>
      <c r="D4" s="765" t="s">
        <v>457</v>
      </c>
      <c r="E4" s="766" t="s">
        <v>457</v>
      </c>
    </row>
    <row r="5" spans="1:5" ht="12.75">
      <c r="A5" s="764" t="s">
        <v>457</v>
      </c>
      <c r="B5" s="765" t="s">
        <v>457</v>
      </c>
      <c r="C5" s="765" t="s">
        <v>457</v>
      </c>
      <c r="D5" s="765" t="s">
        <v>457</v>
      </c>
      <c r="E5" s="766" t="s">
        <v>457</v>
      </c>
    </row>
    <row r="6" spans="1:5" ht="13.5" thickBot="1">
      <c r="A6" s="767" t="s">
        <v>457</v>
      </c>
      <c r="B6" s="768" t="s">
        <v>457</v>
      </c>
      <c r="C6" s="768" t="s">
        <v>457</v>
      </c>
      <c r="D6" s="768" t="s">
        <v>457</v>
      </c>
      <c r="E6" s="769" t="s">
        <v>457</v>
      </c>
    </row>
    <row r="7" ht="13.5" thickTop="1"/>
  </sheetData>
  <printOptions gridLines="1"/>
  <pageMargins left="0.75" right="0.75" top="1" bottom="1" header="0.5" footer="0.5"/>
  <pageSetup horizontalDpi="600" verticalDpi="600" orientation="portrait" paperSize="9" r:id="rId1"/>
  <headerFooter alignWithMargins="0">
    <oddHeader>&amp;C&amp;A</oddHeader>
    <oddFooter>&amp;CStrona &amp;P</oddFooter>
  </headerFooter>
</worksheet>
</file>

<file path=xl/worksheets/sheet7.xml><?xml version="1.0" encoding="utf-8"?>
<worksheet xmlns="http://schemas.openxmlformats.org/spreadsheetml/2006/main" xmlns:r="http://schemas.openxmlformats.org/officeDocument/2006/relationships">
  <dimension ref="A1:F23"/>
  <sheetViews>
    <sheetView workbookViewId="0" topLeftCell="A1">
      <selection activeCell="C11" sqref="C11"/>
    </sheetView>
  </sheetViews>
  <sheetFormatPr defaultColWidth="9.00390625" defaultRowHeight="12.75"/>
  <cols>
    <col min="1" max="1" width="20.625" style="33" customWidth="1"/>
    <col min="2" max="2" width="16.375" style="0" customWidth="1"/>
    <col min="3" max="3" width="12.375" style="0" customWidth="1"/>
    <col min="4" max="4" width="10.75390625" style="0" customWidth="1"/>
    <col min="5" max="5" width="11.25390625" style="0" customWidth="1"/>
    <col min="6" max="6" width="10.625" style="0" customWidth="1"/>
  </cols>
  <sheetData>
    <row r="1" spans="1:6" ht="13.5" thickTop="1">
      <c r="A1" s="1" t="s">
        <v>315</v>
      </c>
      <c r="B1" s="2"/>
      <c r="C1" s="2"/>
      <c r="D1" s="2"/>
      <c r="E1" s="2"/>
      <c r="F1" s="733"/>
    </row>
    <row r="2" spans="1:6" ht="45.75" thickBot="1">
      <c r="A2" s="734"/>
      <c r="B2" s="735" t="s">
        <v>316</v>
      </c>
      <c r="C2" s="736" t="s">
        <v>317</v>
      </c>
      <c r="D2" s="736" t="s">
        <v>318</v>
      </c>
      <c r="E2" s="736" t="s">
        <v>319</v>
      </c>
      <c r="F2" s="737" t="s">
        <v>320</v>
      </c>
    </row>
    <row r="3" spans="1:6" ht="36">
      <c r="A3" s="738" t="s">
        <v>321</v>
      </c>
      <c r="B3" s="739">
        <v>167367</v>
      </c>
      <c r="C3" s="740">
        <v>4857</v>
      </c>
      <c r="D3" s="740">
        <v>135683</v>
      </c>
      <c r="E3" s="740">
        <v>6079</v>
      </c>
      <c r="F3" s="741">
        <v>50295</v>
      </c>
    </row>
    <row r="4" spans="1:6" ht="12.75">
      <c r="A4" s="742" t="s">
        <v>429</v>
      </c>
      <c r="B4" s="743">
        <v>22158.805</v>
      </c>
      <c r="C4" s="744">
        <v>385</v>
      </c>
      <c r="D4" s="744">
        <v>35408</v>
      </c>
      <c r="E4" s="744">
        <v>503</v>
      </c>
      <c r="F4" s="373">
        <v>11912</v>
      </c>
    </row>
    <row r="5" spans="1:6" ht="24">
      <c r="A5" s="742" t="s">
        <v>322</v>
      </c>
      <c r="B5" s="743">
        <v>21522</v>
      </c>
      <c r="C5" s="744">
        <v>385</v>
      </c>
      <c r="D5" s="744">
        <v>35407</v>
      </c>
      <c r="E5" s="744">
        <v>503</v>
      </c>
      <c r="F5" s="373">
        <v>11869</v>
      </c>
    </row>
    <row r="6" spans="1:6" ht="12.75">
      <c r="A6" s="742" t="s">
        <v>433</v>
      </c>
      <c r="B6" s="743">
        <v>0.805</v>
      </c>
      <c r="C6" s="744" t="s">
        <v>457</v>
      </c>
      <c r="D6" s="744" t="s">
        <v>457</v>
      </c>
      <c r="E6" s="744" t="s">
        <v>457</v>
      </c>
      <c r="F6" s="373" t="s">
        <v>457</v>
      </c>
    </row>
    <row r="7" spans="1:6" ht="12.75">
      <c r="A7" s="742" t="s">
        <v>323</v>
      </c>
      <c r="B7" s="745">
        <v>636</v>
      </c>
      <c r="C7" s="744" t="s">
        <v>457</v>
      </c>
      <c r="D7" s="744">
        <v>1</v>
      </c>
      <c r="E7" s="744" t="s">
        <v>457</v>
      </c>
      <c r="F7" s="373">
        <v>43</v>
      </c>
    </row>
    <row r="8" spans="1:6" ht="12.75">
      <c r="A8" s="742" t="s">
        <v>435</v>
      </c>
      <c r="B8" s="746">
        <v>-1625</v>
      </c>
      <c r="C8" s="504">
        <v>-207</v>
      </c>
      <c r="D8" s="747">
        <v>-3477</v>
      </c>
      <c r="E8" s="747">
        <v>-1427</v>
      </c>
      <c r="F8" s="709">
        <v>-2459</v>
      </c>
    </row>
    <row r="9" spans="1:6" ht="12.75">
      <c r="A9" s="742" t="s">
        <v>324</v>
      </c>
      <c r="B9" s="746">
        <v>-1166</v>
      </c>
      <c r="C9" s="504">
        <v>-117</v>
      </c>
      <c r="D9" s="747">
        <v>-2645</v>
      </c>
      <c r="E9" s="747">
        <v>-1426</v>
      </c>
      <c r="F9" s="709">
        <v>-1393</v>
      </c>
    </row>
    <row r="10" spans="1:6" ht="12.75">
      <c r="A10" s="742" t="s">
        <v>325</v>
      </c>
      <c r="B10" s="746">
        <v>-368</v>
      </c>
      <c r="C10" s="504">
        <v>-90</v>
      </c>
      <c r="D10" s="747">
        <v>-832</v>
      </c>
      <c r="E10" s="747">
        <v>-1</v>
      </c>
      <c r="F10" s="709">
        <v>-1056</v>
      </c>
    </row>
    <row r="11" spans="1:6" ht="12.75">
      <c r="A11" s="742" t="s">
        <v>326</v>
      </c>
      <c r="B11" s="746">
        <v>-91</v>
      </c>
      <c r="C11" s="744" t="s">
        <v>457</v>
      </c>
      <c r="D11" s="744" t="s">
        <v>457</v>
      </c>
      <c r="E11" s="744" t="s">
        <v>457</v>
      </c>
      <c r="F11" s="373" t="s">
        <v>457</v>
      </c>
    </row>
    <row r="12" spans="1:6" ht="12.75">
      <c r="A12" s="742" t="s">
        <v>433</v>
      </c>
      <c r="B12" s="743" t="s">
        <v>457</v>
      </c>
      <c r="C12" s="744" t="s">
        <v>457</v>
      </c>
      <c r="D12" s="744" t="s">
        <v>457</v>
      </c>
      <c r="E12" s="744" t="s">
        <v>457</v>
      </c>
      <c r="F12" s="709">
        <v>-10</v>
      </c>
    </row>
    <row r="13" spans="1:6" ht="24">
      <c r="A13" s="742" t="s">
        <v>327</v>
      </c>
      <c r="B13" s="743">
        <v>187900.805</v>
      </c>
      <c r="C13" s="744">
        <v>5035</v>
      </c>
      <c r="D13" s="744">
        <v>167614</v>
      </c>
      <c r="E13" s="744">
        <v>5155</v>
      </c>
      <c r="F13" s="373">
        <v>59748</v>
      </c>
    </row>
    <row r="14" spans="1:6" ht="36">
      <c r="A14" s="748" t="s">
        <v>328</v>
      </c>
      <c r="B14" s="747">
        <v>-31931</v>
      </c>
      <c r="C14" s="747">
        <v>-198</v>
      </c>
      <c r="D14" s="747">
        <v>-71701</v>
      </c>
      <c r="E14" s="747">
        <v>-3509</v>
      </c>
      <c r="F14" s="709">
        <v>-40379</v>
      </c>
    </row>
    <row r="15" spans="1:6" ht="24">
      <c r="A15" s="748" t="s">
        <v>441</v>
      </c>
      <c r="B15" s="747">
        <v>-6040</v>
      </c>
      <c r="C15" s="747">
        <v>-90</v>
      </c>
      <c r="D15" s="747">
        <v>-21304</v>
      </c>
      <c r="E15" s="747">
        <v>422</v>
      </c>
      <c r="F15" s="709">
        <v>-7652</v>
      </c>
    </row>
    <row r="16" spans="1:6" ht="12.75">
      <c r="A16" s="748" t="s">
        <v>329</v>
      </c>
      <c r="B16" s="747">
        <v>-7322</v>
      </c>
      <c r="C16" s="747">
        <v>-96</v>
      </c>
      <c r="D16" s="747">
        <v>-24842</v>
      </c>
      <c r="E16" s="747">
        <v>-874</v>
      </c>
      <c r="F16" s="709">
        <v>-10108</v>
      </c>
    </row>
    <row r="17" spans="1:6" ht="24">
      <c r="A17" s="742" t="s">
        <v>330</v>
      </c>
      <c r="B17" s="743" t="s">
        <v>457</v>
      </c>
      <c r="C17" s="744" t="s">
        <v>457</v>
      </c>
      <c r="D17" s="747">
        <v>-35</v>
      </c>
      <c r="E17" s="744"/>
      <c r="F17" s="709">
        <v>-8</v>
      </c>
    </row>
    <row r="18" spans="1:6" ht="36">
      <c r="A18" s="742" t="s">
        <v>331</v>
      </c>
      <c r="B18" s="743">
        <v>1282</v>
      </c>
      <c r="C18" s="744">
        <v>6</v>
      </c>
      <c r="D18" s="744">
        <v>3573</v>
      </c>
      <c r="E18" s="744">
        <v>1296</v>
      </c>
      <c r="F18" s="373">
        <v>2454</v>
      </c>
    </row>
    <row r="19" spans="1:6" ht="12.75">
      <c r="A19" s="742" t="s">
        <v>332</v>
      </c>
      <c r="B19" s="743" t="s">
        <v>457</v>
      </c>
      <c r="C19" s="744" t="s">
        <v>457</v>
      </c>
      <c r="D19" s="744">
        <v>0</v>
      </c>
      <c r="E19" s="744" t="s">
        <v>457</v>
      </c>
      <c r="F19" s="373">
        <v>10</v>
      </c>
    </row>
    <row r="20" spans="1:6" ht="36">
      <c r="A20" s="748" t="s">
        <v>446</v>
      </c>
      <c r="B20" s="747">
        <v>-37971</v>
      </c>
      <c r="C20" s="747">
        <v>-288</v>
      </c>
      <c r="D20" s="747">
        <v>-93005</v>
      </c>
      <c r="E20" s="747">
        <v>-3087</v>
      </c>
      <c r="F20" s="709">
        <v>-48031</v>
      </c>
    </row>
    <row r="21" spans="1:6" ht="24.75" thickBot="1">
      <c r="A21" s="749" t="s">
        <v>333</v>
      </c>
      <c r="B21" s="750">
        <v>149929.805</v>
      </c>
      <c r="C21" s="751">
        <v>4747</v>
      </c>
      <c r="D21" s="751">
        <v>74609</v>
      </c>
      <c r="E21" s="751">
        <v>2068</v>
      </c>
      <c r="F21" s="752">
        <v>11717</v>
      </c>
    </row>
    <row r="22" spans="1:6" ht="13.5" thickTop="1">
      <c r="A22" s="753"/>
      <c r="B22" s="551"/>
      <c r="C22" s="551"/>
      <c r="D22" s="551"/>
      <c r="E22" s="551"/>
      <c r="F22" s="551"/>
    </row>
    <row r="23" spans="1:6" ht="12.75">
      <c r="A23" s="753"/>
      <c r="B23" s="551"/>
      <c r="C23" s="551"/>
      <c r="D23" s="551"/>
      <c r="E23" s="551"/>
      <c r="F23" s="551"/>
    </row>
  </sheetData>
  <printOptions gridLines="1"/>
  <pageMargins left="0.75" right="0.75" top="1" bottom="1" header="0.5" footer="0.5"/>
  <pageSetup horizontalDpi="600" verticalDpi="600" orientation="portrait" paperSize="9" r:id="rId1"/>
  <headerFooter alignWithMargins="0">
    <oddHeader>&amp;C&amp;A</oddHeader>
    <oddFooter>&amp;CStrona &amp;P</oddFooter>
  </headerFooter>
</worksheet>
</file>

<file path=xl/worksheets/sheet8.xml><?xml version="1.0" encoding="utf-8"?>
<worksheet xmlns="http://schemas.openxmlformats.org/spreadsheetml/2006/main" xmlns:r="http://schemas.openxmlformats.org/officeDocument/2006/relationships">
  <dimension ref="A1:F1825"/>
  <sheetViews>
    <sheetView tabSelected="1" view="pageBreakPreview" zoomScaleSheetLayoutView="100" workbookViewId="0" topLeftCell="A1579">
      <selection activeCell="D1830" sqref="D1830"/>
    </sheetView>
  </sheetViews>
  <sheetFormatPr defaultColWidth="9.00390625" defaultRowHeight="12.75"/>
  <cols>
    <col min="1" max="1" width="58.625" style="40" customWidth="1"/>
    <col min="2" max="2" width="5.25390625" style="120" customWidth="1"/>
    <col min="3" max="3" width="11.25390625" style="579" customWidth="1"/>
    <col min="4" max="4" width="11.25390625" style="580" customWidth="1"/>
    <col min="5" max="5" width="8.75390625" style="40" customWidth="1"/>
    <col min="6" max="6" width="15.875" style="40" customWidth="1"/>
    <col min="7" max="7" width="11.25390625" style="40" customWidth="1"/>
    <col min="8" max="8" width="13.875" style="40" customWidth="1"/>
    <col min="9" max="9" width="16.375" style="40" customWidth="1"/>
    <col min="10" max="10" width="18.375" style="40" customWidth="1"/>
    <col min="11" max="11" width="8.00390625" style="40" customWidth="1"/>
    <col min="12" max="12" width="15.375" style="40" customWidth="1"/>
    <col min="13" max="13" width="8.375" style="40" customWidth="1"/>
    <col min="14" max="14" width="14.375" style="40" customWidth="1"/>
    <col min="15" max="15" width="9.75390625" style="40" customWidth="1"/>
    <col min="16" max="16" width="19.375" style="40" customWidth="1"/>
    <col min="17" max="16384" width="9.125" style="40" customWidth="1"/>
  </cols>
  <sheetData>
    <row r="1" spans="1:4" ht="18.75">
      <c r="A1" s="36" t="s">
        <v>448</v>
      </c>
      <c r="B1" s="37"/>
      <c r="C1" s="38"/>
      <c r="D1" s="39"/>
    </row>
    <row r="2" spans="1:4" ht="12.75">
      <c r="A2" s="41"/>
      <c r="B2" s="37"/>
      <c r="C2" s="38"/>
      <c r="D2" s="39"/>
    </row>
    <row r="3" spans="1:4" ht="12.75">
      <c r="A3" s="41"/>
      <c r="B3" s="37"/>
      <c r="C3" s="38"/>
      <c r="D3" s="39"/>
    </row>
    <row r="4" spans="1:4" ht="12.75">
      <c r="A4" s="41"/>
      <c r="B4" s="37"/>
      <c r="C4" s="38"/>
      <c r="D4" s="39"/>
    </row>
    <row r="5" spans="1:4" ht="12.75">
      <c r="A5" s="41"/>
      <c r="B5" s="37"/>
      <c r="C5" s="38"/>
      <c r="D5" s="39"/>
    </row>
    <row r="6" spans="1:4" ht="12.75">
      <c r="A6" s="41"/>
      <c r="B6" s="37"/>
      <c r="C6" s="38"/>
      <c r="D6" s="39"/>
    </row>
    <row r="7" spans="1:4" ht="12.75">
      <c r="A7" s="41"/>
      <c r="B7" s="37"/>
      <c r="C7" s="38"/>
      <c r="D7" s="39"/>
    </row>
    <row r="8" spans="1:4" ht="12.75">
      <c r="A8" s="41"/>
      <c r="B8" s="37"/>
      <c r="C8" s="38"/>
      <c r="D8" s="39"/>
    </row>
    <row r="9" spans="1:4" ht="19.5" customHeight="1" thickBot="1">
      <c r="A9" s="42" t="s">
        <v>449</v>
      </c>
      <c r="B9" s="43"/>
      <c r="C9" s="44"/>
      <c r="D9" s="45"/>
    </row>
    <row r="10" spans="1:4" ht="30" customHeight="1" thickBot="1" thickTop="1">
      <c r="A10" s="46" t="s">
        <v>450</v>
      </c>
      <c r="B10" s="47" t="s">
        <v>451</v>
      </c>
      <c r="C10" s="48" t="s">
        <v>452</v>
      </c>
      <c r="D10" s="49" t="s">
        <v>453</v>
      </c>
    </row>
    <row r="11" spans="1:4" ht="12.75" customHeight="1" thickBot="1">
      <c r="A11" s="50" t="s">
        <v>454</v>
      </c>
      <c r="B11" s="51"/>
      <c r="C11" s="52"/>
      <c r="D11" s="53"/>
    </row>
    <row r="12" spans="1:4" ht="12.75" customHeight="1">
      <c r="A12" s="54" t="s">
        <v>455</v>
      </c>
      <c r="B12" s="55">
        <v>1</v>
      </c>
      <c r="C12" s="56">
        <v>868186</v>
      </c>
      <c r="D12" s="57">
        <v>488778</v>
      </c>
    </row>
    <row r="13" spans="1:4" ht="22.5" customHeight="1">
      <c r="A13" s="58" t="s">
        <v>456</v>
      </c>
      <c r="B13" s="59"/>
      <c r="C13" s="60" t="s">
        <v>457</v>
      </c>
      <c r="D13" s="61" t="s">
        <v>457</v>
      </c>
    </row>
    <row r="14" spans="1:4" ht="12.75" customHeight="1">
      <c r="A14" s="58" t="s">
        <v>458</v>
      </c>
      <c r="B14" s="59">
        <v>2</v>
      </c>
      <c r="C14" s="62">
        <f>SUM(C15:C16)</f>
        <v>1823276</v>
      </c>
      <c r="D14" s="63">
        <f>SUM(D15:D16)</f>
        <v>935011</v>
      </c>
    </row>
    <row r="15" spans="1:4" ht="12.75" customHeight="1">
      <c r="A15" s="58" t="s">
        <v>459</v>
      </c>
      <c r="B15" s="59"/>
      <c r="C15" s="62">
        <v>46233</v>
      </c>
      <c r="D15" s="63">
        <v>36800</v>
      </c>
    </row>
    <row r="16" spans="1:4" ht="12.75" customHeight="1">
      <c r="A16" s="58" t="s">
        <v>460</v>
      </c>
      <c r="B16" s="59"/>
      <c r="C16" s="62">
        <v>1777043</v>
      </c>
      <c r="D16" s="63">
        <v>898211</v>
      </c>
    </row>
    <row r="17" spans="1:4" ht="12.75" customHeight="1">
      <c r="A17" s="58" t="s">
        <v>461</v>
      </c>
      <c r="B17" s="59">
        <v>3</v>
      </c>
      <c r="C17" s="62">
        <f>SUM(C18:C19)</f>
        <v>4825180</v>
      </c>
      <c r="D17" s="63">
        <f>D18+D19</f>
        <v>3641148</v>
      </c>
    </row>
    <row r="18" spans="1:4" ht="12.75" customHeight="1">
      <c r="A18" s="58" t="s">
        <v>459</v>
      </c>
      <c r="B18" s="59"/>
      <c r="C18" s="62">
        <v>825985</v>
      </c>
      <c r="D18" s="63">
        <v>525455</v>
      </c>
    </row>
    <row r="19" spans="1:4" ht="12.75" customHeight="1">
      <c r="A19" s="58" t="s">
        <v>460</v>
      </c>
      <c r="B19" s="59"/>
      <c r="C19" s="62">
        <v>3999195</v>
      </c>
      <c r="D19" s="63">
        <v>3115693</v>
      </c>
    </row>
    <row r="20" spans="1:4" ht="24" customHeight="1">
      <c r="A20" s="58" t="s">
        <v>462</v>
      </c>
      <c r="B20" s="64">
        <v>2.3</v>
      </c>
      <c r="C20" s="60">
        <v>12364</v>
      </c>
      <c r="D20" s="65">
        <v>40136</v>
      </c>
    </row>
    <row r="21" spans="1:4" ht="24" customHeight="1">
      <c r="A21" s="58" t="s">
        <v>463</v>
      </c>
      <c r="B21" s="64">
        <v>2.3</v>
      </c>
      <c r="C21" s="60" t="s">
        <v>457</v>
      </c>
      <c r="D21" s="65" t="s">
        <v>457</v>
      </c>
    </row>
    <row r="22" spans="1:4" ht="24" customHeight="1">
      <c r="A22" s="58" t="s">
        <v>464</v>
      </c>
      <c r="B22" s="64">
        <v>4</v>
      </c>
      <c r="C22" s="60" t="s">
        <v>457</v>
      </c>
      <c r="D22" s="65" t="s">
        <v>457</v>
      </c>
    </row>
    <row r="23" spans="1:4" ht="12.75" customHeight="1">
      <c r="A23" s="58" t="s">
        <v>465</v>
      </c>
      <c r="B23" s="59" t="s">
        <v>466</v>
      </c>
      <c r="C23" s="66">
        <v>2650446</v>
      </c>
      <c r="D23" s="67">
        <v>2819777</v>
      </c>
    </row>
    <row r="24" spans="1:4" ht="24" customHeight="1">
      <c r="A24" s="58" t="s">
        <v>467</v>
      </c>
      <c r="B24" s="59" t="s">
        <v>468</v>
      </c>
      <c r="C24" s="68">
        <v>15499</v>
      </c>
      <c r="D24" s="69">
        <v>14121</v>
      </c>
    </row>
    <row r="25" spans="1:4" ht="24" customHeight="1">
      <c r="A25" s="58" t="s">
        <v>469</v>
      </c>
      <c r="B25" s="59" t="s">
        <v>470</v>
      </c>
      <c r="C25" s="60" t="s">
        <v>457</v>
      </c>
      <c r="D25" s="65" t="s">
        <v>457</v>
      </c>
    </row>
    <row r="26" spans="1:4" ht="12.75" customHeight="1">
      <c r="A26" s="58" t="s">
        <v>471</v>
      </c>
      <c r="B26" s="59" t="s">
        <v>472</v>
      </c>
      <c r="C26" s="62">
        <v>117503</v>
      </c>
      <c r="D26" s="63">
        <v>100588</v>
      </c>
    </row>
    <row r="27" spans="1:4" ht="12.75" customHeight="1">
      <c r="A27" s="58" t="s">
        <v>473</v>
      </c>
      <c r="B27" s="59" t="s">
        <v>474</v>
      </c>
      <c r="C27" s="62">
        <v>7474</v>
      </c>
      <c r="D27" s="63">
        <v>6817</v>
      </c>
    </row>
    <row r="28" spans="1:4" ht="12.75" customHeight="1">
      <c r="A28" s="58" t="s">
        <v>475</v>
      </c>
      <c r="B28" s="59">
        <v>12</v>
      </c>
      <c r="C28" s="62">
        <v>58714</v>
      </c>
      <c r="D28" s="63">
        <v>49195</v>
      </c>
    </row>
    <row r="29" spans="1:4" ht="12.75" customHeight="1">
      <c r="A29" s="58" t="s">
        <v>476</v>
      </c>
      <c r="B29" s="59">
        <v>13</v>
      </c>
      <c r="C29" s="62">
        <v>5287</v>
      </c>
      <c r="D29" s="63">
        <v>9217</v>
      </c>
    </row>
    <row r="30" spans="1:4" ht="12.75" customHeight="1">
      <c r="A30" s="58" t="s">
        <v>477</v>
      </c>
      <c r="B30" s="59">
        <v>14</v>
      </c>
      <c r="C30" s="62">
        <v>275342</v>
      </c>
      <c r="D30" s="63">
        <v>243323</v>
      </c>
    </row>
    <row r="31" spans="1:4" ht="12.75" customHeight="1">
      <c r="A31" s="58" t="s">
        <v>478</v>
      </c>
      <c r="B31" s="59">
        <v>15</v>
      </c>
      <c r="C31" s="62"/>
      <c r="D31" s="63" t="s">
        <v>457</v>
      </c>
    </row>
    <row r="32" spans="1:4" ht="12.75" customHeight="1">
      <c r="A32" s="58" t="s">
        <v>479</v>
      </c>
      <c r="B32" s="59">
        <v>16</v>
      </c>
      <c r="C32" s="62">
        <f>SUM(C33:C34)</f>
        <v>101270</v>
      </c>
      <c r="D32" s="63">
        <f>D33+D34</f>
        <v>103633</v>
      </c>
    </row>
    <row r="33" spans="1:4" ht="12.75" customHeight="1">
      <c r="A33" s="58" t="s">
        <v>480</v>
      </c>
      <c r="B33" s="59"/>
      <c r="C33" s="62">
        <v>1259</v>
      </c>
      <c r="D33" s="63">
        <v>1758</v>
      </c>
    </row>
    <row r="34" spans="1:4" ht="12.75" customHeight="1">
      <c r="A34" s="58" t="s">
        <v>481</v>
      </c>
      <c r="B34" s="59"/>
      <c r="C34" s="62">
        <v>100011</v>
      </c>
      <c r="D34" s="63">
        <v>101875</v>
      </c>
    </row>
    <row r="35" spans="1:4" ht="12.75" customHeight="1">
      <c r="A35" s="58" t="s">
        <v>482</v>
      </c>
      <c r="B35" s="59">
        <v>17</v>
      </c>
      <c r="C35" s="62">
        <f>SUM(C36:C37)</f>
        <v>41319</v>
      </c>
      <c r="D35" s="63">
        <f>SUM(D36:D37)</f>
        <v>38334</v>
      </c>
    </row>
    <row r="36" spans="1:4" ht="12.75" customHeight="1">
      <c r="A36" s="58" t="s">
        <v>483</v>
      </c>
      <c r="B36" s="59"/>
      <c r="C36" s="62">
        <v>4752</v>
      </c>
      <c r="D36" s="63">
        <v>4519</v>
      </c>
    </row>
    <row r="37" spans="1:4" ht="12.75" customHeight="1">
      <c r="A37" s="58" t="s">
        <v>484</v>
      </c>
      <c r="B37" s="59"/>
      <c r="C37" s="62">
        <v>36567</v>
      </c>
      <c r="D37" s="63">
        <v>33815</v>
      </c>
    </row>
    <row r="38" spans="1:5" s="75" customFormat="1" ht="15" customHeight="1" thickBot="1">
      <c r="A38" s="70" t="s">
        <v>485</v>
      </c>
      <c r="B38" s="71"/>
      <c r="C38" s="72">
        <f>C12+C14+C17+C23+C24+C20+C26+C27+C28+C29+C30+C32+C35</f>
        <v>10801860</v>
      </c>
      <c r="D38" s="73">
        <f>D12+D14+D17+D23+D24+D20+D26+D27+D28+D29+D30+D32+D35</f>
        <v>8490078</v>
      </c>
      <c r="E38" s="74"/>
    </row>
    <row r="39" spans="1:4" ht="14.25" customHeight="1" thickBot="1">
      <c r="A39" s="50" t="s">
        <v>486</v>
      </c>
      <c r="B39" s="51"/>
      <c r="C39" s="52"/>
      <c r="D39" s="53"/>
    </row>
    <row r="40" spans="1:4" ht="15.75" customHeight="1">
      <c r="A40" s="54" t="s">
        <v>487</v>
      </c>
      <c r="B40" s="55"/>
      <c r="C40" s="76" t="s">
        <v>457</v>
      </c>
      <c r="D40" s="77" t="s">
        <v>457</v>
      </c>
    </row>
    <row r="41" spans="1:4" ht="12.75" customHeight="1">
      <c r="A41" s="58" t="s">
        <v>488</v>
      </c>
      <c r="B41" s="59">
        <v>18</v>
      </c>
      <c r="C41" s="62">
        <f>SUM(C42:C43)</f>
        <v>952264</v>
      </c>
      <c r="D41" s="63">
        <f>SUM(D42:D43)</f>
        <v>796783</v>
      </c>
    </row>
    <row r="42" spans="1:4" ht="12.75" customHeight="1">
      <c r="A42" s="58" t="s">
        <v>489</v>
      </c>
      <c r="B42" s="59"/>
      <c r="C42" s="62">
        <v>34520</v>
      </c>
      <c r="D42" s="63">
        <v>40420</v>
      </c>
    </row>
    <row r="43" spans="1:4" ht="12.75" customHeight="1">
      <c r="A43" s="58" t="s">
        <v>460</v>
      </c>
      <c r="B43" s="59"/>
      <c r="C43" s="62">
        <v>917744</v>
      </c>
      <c r="D43" s="63">
        <v>756363</v>
      </c>
    </row>
    <row r="44" spans="1:4" ht="12.75" customHeight="1">
      <c r="A44" s="58" t="s">
        <v>490</v>
      </c>
      <c r="B44" s="59">
        <v>19</v>
      </c>
      <c r="C44" s="62">
        <f>C45+C48</f>
        <v>8346771</v>
      </c>
      <c r="D44" s="63">
        <f>D45+D48</f>
        <v>6317178</v>
      </c>
    </row>
    <row r="45" spans="1:4" ht="12.75" customHeight="1">
      <c r="A45" s="58" t="s">
        <v>491</v>
      </c>
      <c r="B45" s="59"/>
      <c r="C45" s="78">
        <f>SUM(C46:C47)</f>
        <v>0</v>
      </c>
      <c r="D45" s="63">
        <f>SUM(D46:D47)</f>
        <v>395</v>
      </c>
    </row>
    <row r="46" spans="1:4" ht="12.75" customHeight="1">
      <c r="A46" s="79" t="s">
        <v>492</v>
      </c>
      <c r="B46" s="59"/>
      <c r="C46" s="62" t="s">
        <v>457</v>
      </c>
      <c r="D46" s="63" t="s">
        <v>457</v>
      </c>
    </row>
    <row r="47" spans="1:4" ht="12.75" customHeight="1">
      <c r="A47" s="58" t="s">
        <v>493</v>
      </c>
      <c r="B47" s="59"/>
      <c r="C47" s="62" t="s">
        <v>457</v>
      </c>
      <c r="D47" s="63">
        <v>395</v>
      </c>
    </row>
    <row r="48" spans="1:4" ht="12.75" customHeight="1">
      <c r="A48" s="58" t="s">
        <v>494</v>
      </c>
      <c r="B48" s="59"/>
      <c r="C48" s="62">
        <f>SUM(C49:C50)</f>
        <v>8346771</v>
      </c>
      <c r="D48" s="63">
        <f>D49+D50</f>
        <v>6316783</v>
      </c>
    </row>
    <row r="49" spans="1:4" ht="12.75" customHeight="1">
      <c r="A49" s="58" t="s">
        <v>492</v>
      </c>
      <c r="B49" s="59"/>
      <c r="C49" s="62">
        <v>2558566</v>
      </c>
      <c r="D49" s="63">
        <v>2326761</v>
      </c>
    </row>
    <row r="50" spans="1:4" ht="12.75" customHeight="1">
      <c r="A50" s="58" t="s">
        <v>493</v>
      </c>
      <c r="B50" s="59"/>
      <c r="C50" s="62">
        <v>5788205</v>
      </c>
      <c r="D50" s="63">
        <v>3990022</v>
      </c>
    </row>
    <row r="51" spans="1:4" ht="24" customHeight="1">
      <c r="A51" s="58" t="s">
        <v>495</v>
      </c>
      <c r="B51" s="64">
        <v>18.19</v>
      </c>
      <c r="C51" s="60">
        <v>4157</v>
      </c>
      <c r="D51" s="65">
        <v>12653</v>
      </c>
    </row>
    <row r="52" spans="1:4" ht="24" customHeight="1">
      <c r="A52" s="58" t="s">
        <v>496</v>
      </c>
      <c r="B52" s="64">
        <v>18.19</v>
      </c>
      <c r="C52" s="80">
        <v>0</v>
      </c>
      <c r="D52" s="65" t="s">
        <v>457</v>
      </c>
    </row>
    <row r="53" spans="1:4" ht="24" customHeight="1">
      <c r="A53" s="58" t="s">
        <v>497</v>
      </c>
      <c r="B53" s="59">
        <v>20</v>
      </c>
      <c r="C53" s="80">
        <v>0</v>
      </c>
      <c r="D53" s="65" t="s">
        <v>457</v>
      </c>
    </row>
    <row r="54" spans="1:4" ht="12.75" customHeight="1">
      <c r="A54" s="58" t="s">
        <v>498</v>
      </c>
      <c r="B54" s="59">
        <v>21</v>
      </c>
      <c r="C54" s="78">
        <v>0</v>
      </c>
      <c r="D54" s="63" t="s">
        <v>457</v>
      </c>
    </row>
    <row r="55" spans="1:4" ht="12.75" customHeight="1">
      <c r="A55" s="58" t="s">
        <v>499</v>
      </c>
      <c r="B55" s="59">
        <v>22</v>
      </c>
      <c r="C55" s="62">
        <v>328886</v>
      </c>
      <c r="D55" s="63">
        <v>324223</v>
      </c>
    </row>
    <row r="56" spans="1:4" ht="12.75" customHeight="1">
      <c r="A56" s="58" t="s">
        <v>500</v>
      </c>
      <c r="B56" s="59">
        <v>23</v>
      </c>
      <c r="C56" s="62">
        <v>135759</v>
      </c>
      <c r="D56" s="63">
        <v>186006</v>
      </c>
    </row>
    <row r="57" spans="1:4" ht="12.75" customHeight="1">
      <c r="A57" s="58" t="s">
        <v>501</v>
      </c>
      <c r="B57" s="59">
        <v>24</v>
      </c>
      <c r="C57" s="62">
        <f>SUM(C58:C59)</f>
        <v>104858</v>
      </c>
      <c r="D57" s="63">
        <f>SUM(D58:D59)</f>
        <v>58261</v>
      </c>
    </row>
    <row r="58" spans="1:4" ht="12.75" customHeight="1">
      <c r="A58" s="58" t="s">
        <v>502</v>
      </c>
      <c r="B58" s="59"/>
      <c r="C58" s="62">
        <v>27478</v>
      </c>
      <c r="D58" s="63">
        <v>15802</v>
      </c>
    </row>
    <row r="59" spans="1:4" ht="12.75" customHeight="1">
      <c r="A59" s="58" t="s">
        <v>503</v>
      </c>
      <c r="B59" s="59"/>
      <c r="C59" s="62">
        <v>77380</v>
      </c>
      <c r="D59" s="63">
        <v>42459</v>
      </c>
    </row>
    <row r="60" spans="1:4" ht="12.75" customHeight="1">
      <c r="A60" s="58" t="s">
        <v>504</v>
      </c>
      <c r="B60" s="59">
        <v>25</v>
      </c>
      <c r="C60" s="62">
        <v>10048</v>
      </c>
      <c r="D60" s="63">
        <v>10048</v>
      </c>
    </row>
    <row r="61" spans="1:4" ht="12.75" customHeight="1">
      <c r="A61" s="79" t="s">
        <v>505</v>
      </c>
      <c r="B61" s="59">
        <v>26</v>
      </c>
      <c r="C61" s="62">
        <v>852</v>
      </c>
      <c r="D61" s="63">
        <v>1070</v>
      </c>
    </row>
    <row r="62" spans="1:4" ht="12.75" customHeight="1">
      <c r="A62" s="58" t="s">
        <v>506</v>
      </c>
      <c r="B62" s="59">
        <v>27</v>
      </c>
      <c r="C62" s="78">
        <v>0</v>
      </c>
      <c r="D62" s="63" t="s">
        <v>457</v>
      </c>
    </row>
    <row r="63" spans="1:4" ht="12.75" customHeight="1">
      <c r="A63" s="58" t="s">
        <v>507</v>
      </c>
      <c r="B63" s="59">
        <v>28</v>
      </c>
      <c r="C63" s="62">
        <v>86020</v>
      </c>
      <c r="D63" s="63">
        <v>86020</v>
      </c>
    </row>
    <row r="64" spans="1:4" ht="12.75" customHeight="1">
      <c r="A64" s="58" t="s">
        <v>508</v>
      </c>
      <c r="B64" s="59"/>
      <c r="C64" s="78">
        <v>0</v>
      </c>
      <c r="D64" s="63" t="s">
        <v>457</v>
      </c>
    </row>
    <row r="65" spans="1:4" ht="12.75" customHeight="1">
      <c r="A65" s="58" t="s">
        <v>509</v>
      </c>
      <c r="B65" s="81">
        <v>29</v>
      </c>
      <c r="C65" s="78">
        <v>51347</v>
      </c>
      <c r="D65" s="63">
        <v>51347</v>
      </c>
    </row>
    <row r="66" spans="1:4" ht="12.75" customHeight="1">
      <c r="A66" s="58" t="s">
        <v>510</v>
      </c>
      <c r="B66" s="59"/>
      <c r="C66" s="62">
        <v>51427</v>
      </c>
      <c r="D66" s="63">
        <v>51427</v>
      </c>
    </row>
    <row r="67" spans="1:4" ht="12.75" customHeight="1">
      <c r="A67" s="58" t="s">
        <v>511</v>
      </c>
      <c r="B67" s="81">
        <v>30</v>
      </c>
      <c r="C67" s="78">
        <v>540609</v>
      </c>
      <c r="D67" s="63">
        <v>401683</v>
      </c>
    </row>
    <row r="68" spans="1:4" ht="12.75" customHeight="1">
      <c r="A68" s="58" t="s">
        <v>512</v>
      </c>
      <c r="B68" s="59"/>
      <c r="C68" s="78">
        <v>0</v>
      </c>
      <c r="D68" s="63" t="s">
        <v>457</v>
      </c>
    </row>
    <row r="69" spans="1:4" ht="12.75" customHeight="1">
      <c r="A69" s="58" t="s">
        <v>513</v>
      </c>
      <c r="B69" s="59"/>
      <c r="C69" s="78">
        <v>0</v>
      </c>
      <c r="D69" s="63" t="s">
        <v>457</v>
      </c>
    </row>
    <row r="70" spans="1:4" ht="12.75" customHeight="1">
      <c r="A70" s="58" t="s">
        <v>514</v>
      </c>
      <c r="B70" s="59">
        <v>31</v>
      </c>
      <c r="C70" s="62">
        <v>14796</v>
      </c>
      <c r="D70" s="63">
        <v>8085</v>
      </c>
    </row>
    <row r="71" spans="1:4" ht="12.75" customHeight="1">
      <c r="A71" s="58" t="s">
        <v>515</v>
      </c>
      <c r="B71" s="59"/>
      <c r="C71" s="62">
        <v>174066</v>
      </c>
      <c r="D71" s="63">
        <v>185294</v>
      </c>
    </row>
    <row r="72" spans="1:4" s="75" customFormat="1" ht="12.75" customHeight="1" thickBot="1">
      <c r="A72" s="82" t="s">
        <v>516</v>
      </c>
      <c r="B72" s="83"/>
      <c r="C72" s="84">
        <f>C41+C44+C55+C56+C57+C51+C60+C61+C63+C65+C66+C67+C70+C71</f>
        <v>10801860</v>
      </c>
      <c r="D72" s="85">
        <f>D41+D44+D55+D56+D57+D51+D60+D61+D63+D65+D66+D67+D70+D71</f>
        <v>8490078</v>
      </c>
    </row>
    <row r="73" spans="1:4" ht="9.75" customHeight="1" thickBot="1" thickTop="1">
      <c r="A73" s="86"/>
      <c r="B73" s="43"/>
      <c r="C73" s="87"/>
      <c r="D73" s="88"/>
    </row>
    <row r="74" spans="1:4" s="75" customFormat="1" ht="14.25" thickBot="1" thickTop="1">
      <c r="A74" s="89" t="s">
        <v>517</v>
      </c>
      <c r="B74" s="90">
        <v>32</v>
      </c>
      <c r="C74" s="91">
        <v>10.79</v>
      </c>
      <c r="D74" s="92">
        <v>10.09</v>
      </c>
    </row>
    <row r="75" spans="1:4" ht="9.75" customHeight="1" thickBot="1" thickTop="1">
      <c r="A75" s="86"/>
      <c r="B75" s="43"/>
      <c r="C75" s="87"/>
      <c r="D75" s="88"/>
    </row>
    <row r="76" spans="1:4" s="75" customFormat="1" ht="12.75" customHeight="1" thickTop="1">
      <c r="A76" s="93" t="s">
        <v>518</v>
      </c>
      <c r="B76" s="94"/>
      <c r="C76" s="95">
        <v>918265</v>
      </c>
      <c r="D76" s="96">
        <v>783856</v>
      </c>
    </row>
    <row r="77" spans="1:4" s="75" customFormat="1" ht="12.75" customHeight="1">
      <c r="A77" s="97" t="s">
        <v>519</v>
      </c>
      <c r="B77" s="98"/>
      <c r="C77" s="99">
        <v>68816</v>
      </c>
      <c r="D77" s="100">
        <v>68816</v>
      </c>
    </row>
    <row r="78" spans="1:4" s="75" customFormat="1" ht="12.75" customHeight="1" thickBot="1">
      <c r="A78" s="101" t="s">
        <v>520</v>
      </c>
      <c r="B78" s="102">
        <v>32</v>
      </c>
      <c r="C78" s="103">
        <v>13.34</v>
      </c>
      <c r="D78" s="104">
        <f>+D76/D77</f>
        <v>11.390606835619623</v>
      </c>
    </row>
    <row r="79" spans="1:4" ht="9.75" customHeight="1" thickBot="1" thickTop="1">
      <c r="A79" s="86"/>
      <c r="B79" s="43"/>
      <c r="C79" s="87"/>
      <c r="D79" s="88"/>
    </row>
    <row r="80" spans="1:4" s="75" customFormat="1" ht="12.75" customHeight="1" thickTop="1">
      <c r="A80" s="105" t="s">
        <v>521</v>
      </c>
      <c r="B80" s="94"/>
      <c r="C80" s="106" t="s">
        <v>457</v>
      </c>
      <c r="D80" s="107" t="s">
        <v>457</v>
      </c>
    </row>
    <row r="81" spans="1:4" s="75" customFormat="1" ht="12.75" customHeight="1" thickBot="1">
      <c r="A81" s="108" t="s">
        <v>522</v>
      </c>
      <c r="B81" s="109"/>
      <c r="C81" s="110" t="s">
        <v>457</v>
      </c>
      <c r="D81" s="111" t="s">
        <v>457</v>
      </c>
    </row>
    <row r="82" spans="1:4" s="41" customFormat="1" ht="8.25" customHeight="1" thickTop="1">
      <c r="A82" s="112"/>
      <c r="B82" s="113"/>
      <c r="C82" s="114"/>
      <c r="D82" s="115"/>
    </row>
    <row r="83" spans="1:4" s="41" customFormat="1" ht="19.5" customHeight="1" thickBot="1">
      <c r="A83" s="116" t="s">
        <v>523</v>
      </c>
      <c r="B83" s="117"/>
      <c r="C83" s="118" t="s">
        <v>524</v>
      </c>
      <c r="D83" s="119" t="s">
        <v>524</v>
      </c>
    </row>
    <row r="84" spans="1:4" ht="12.75" customHeight="1" thickTop="1">
      <c r="A84" s="79" t="s">
        <v>525</v>
      </c>
      <c r="C84" s="121">
        <f>+C85+C88</f>
        <v>1858532</v>
      </c>
      <c r="D84" s="63">
        <f>+D85+D88</f>
        <v>1392568</v>
      </c>
    </row>
    <row r="85" spans="1:4" ht="12.75" customHeight="1">
      <c r="A85" s="79" t="s">
        <v>526</v>
      </c>
      <c r="B85" s="59"/>
      <c r="C85" s="62">
        <f>SUM(C86:C87)</f>
        <v>1491281</v>
      </c>
      <c r="D85" s="63">
        <f>SUM(D86:D87)</f>
        <v>1224073</v>
      </c>
    </row>
    <row r="86" spans="1:4" ht="12.75" customHeight="1">
      <c r="A86" s="79" t="s">
        <v>527</v>
      </c>
      <c r="B86" s="59"/>
      <c r="C86" s="62">
        <v>1266188</v>
      </c>
      <c r="D86" s="63">
        <v>1023995</v>
      </c>
    </row>
    <row r="87" spans="1:4" ht="12.75" customHeight="1">
      <c r="A87" s="79" t="s">
        <v>528</v>
      </c>
      <c r="B87" s="59">
        <v>33</v>
      </c>
      <c r="C87" s="62">
        <v>225093</v>
      </c>
      <c r="D87" s="63">
        <v>200078</v>
      </c>
    </row>
    <row r="88" spans="1:4" ht="12.75" customHeight="1">
      <c r="A88" s="79" t="s">
        <v>529</v>
      </c>
      <c r="B88" s="59"/>
      <c r="C88" s="62">
        <f>SUM(C89:C90)</f>
        <v>367251</v>
      </c>
      <c r="D88" s="63">
        <f>SUM(D89:D90)</f>
        <v>168495</v>
      </c>
    </row>
    <row r="89" spans="1:4" ht="12.75" customHeight="1">
      <c r="A89" s="79" t="s">
        <v>527</v>
      </c>
      <c r="B89" s="59"/>
      <c r="C89" s="62" t="s">
        <v>457</v>
      </c>
      <c r="D89" s="63" t="s">
        <v>457</v>
      </c>
    </row>
    <row r="90" spans="1:4" ht="12.75" customHeight="1">
      <c r="A90" s="79" t="s">
        <v>528</v>
      </c>
      <c r="B90" s="59"/>
      <c r="C90" s="62">
        <v>367251</v>
      </c>
      <c r="D90" s="63">
        <v>168495</v>
      </c>
    </row>
    <row r="91" spans="1:4" ht="12.75" customHeight="1">
      <c r="A91" s="79" t="s">
        <v>530</v>
      </c>
      <c r="B91" s="59"/>
      <c r="C91" s="62">
        <v>6342617</v>
      </c>
      <c r="D91" s="63">
        <v>2169665</v>
      </c>
    </row>
    <row r="92" spans="1:4" ht="12.75" customHeight="1">
      <c r="A92" s="79" t="s">
        <v>531</v>
      </c>
      <c r="B92" s="59"/>
      <c r="C92" s="62" t="s">
        <v>457</v>
      </c>
      <c r="D92" s="63" t="s">
        <v>457</v>
      </c>
    </row>
    <row r="93" spans="1:4" s="75" customFormat="1" ht="12.75" customHeight="1" thickBot="1">
      <c r="A93" s="122" t="s">
        <v>532</v>
      </c>
      <c r="B93" s="83"/>
      <c r="C93" s="123">
        <f>C84+C91</f>
        <v>8201149</v>
      </c>
      <c r="D93" s="124">
        <f>D84+D91</f>
        <v>3562233</v>
      </c>
    </row>
    <row r="94" spans="1:4" ht="9.75" customHeight="1" thickTop="1">
      <c r="A94" s="86"/>
      <c r="B94" s="43"/>
      <c r="C94" s="87"/>
      <c r="D94" s="88"/>
    </row>
    <row r="95" spans="1:4" ht="24.75" customHeight="1" thickBot="1">
      <c r="A95" s="125" t="s">
        <v>533</v>
      </c>
      <c r="B95" s="126"/>
      <c r="C95" s="127"/>
      <c r="D95" s="126"/>
    </row>
    <row r="96" spans="1:4" ht="30" customHeight="1" thickTop="1">
      <c r="A96" s="128" t="s">
        <v>534</v>
      </c>
      <c r="B96" s="129" t="s">
        <v>451</v>
      </c>
      <c r="C96" s="130" t="s">
        <v>535</v>
      </c>
      <c r="D96" s="131" t="s">
        <v>453</v>
      </c>
    </row>
    <row r="97" spans="1:4" ht="12.75" customHeight="1">
      <c r="A97" s="132" t="s">
        <v>536</v>
      </c>
      <c r="B97" s="59">
        <v>34</v>
      </c>
      <c r="C97" s="66">
        <v>1098047</v>
      </c>
      <c r="D97" s="67">
        <v>1227002</v>
      </c>
    </row>
    <row r="98" spans="1:4" ht="12.75" customHeight="1">
      <c r="A98" s="132" t="s">
        <v>537</v>
      </c>
      <c r="B98" s="133">
        <v>35</v>
      </c>
      <c r="C98" s="66">
        <v>-673702</v>
      </c>
      <c r="D98" s="134">
        <v>-858241</v>
      </c>
    </row>
    <row r="99" spans="1:4" s="75" customFormat="1" ht="12.75" customHeight="1">
      <c r="A99" s="135" t="s">
        <v>538</v>
      </c>
      <c r="B99" s="136"/>
      <c r="C99" s="137">
        <f>+C97+C98</f>
        <v>424345</v>
      </c>
      <c r="D99" s="138">
        <f>+D97+D98</f>
        <v>368761</v>
      </c>
    </row>
    <row r="100" spans="1:4" ht="12.75" customHeight="1">
      <c r="A100" s="132" t="s">
        <v>539</v>
      </c>
      <c r="B100" s="59">
        <v>36</v>
      </c>
      <c r="C100" s="66">
        <v>188438</v>
      </c>
      <c r="D100" s="67">
        <v>139755</v>
      </c>
    </row>
    <row r="101" spans="1:4" ht="12.75" customHeight="1">
      <c r="A101" s="132" t="s">
        <v>540</v>
      </c>
      <c r="B101" s="59"/>
      <c r="C101" s="66">
        <v>-22834</v>
      </c>
      <c r="D101" s="134">
        <v>-17263</v>
      </c>
    </row>
    <row r="102" spans="1:4" s="75" customFormat="1" ht="12.75" customHeight="1">
      <c r="A102" s="135" t="s">
        <v>541</v>
      </c>
      <c r="B102" s="136"/>
      <c r="C102" s="139">
        <f>+C100+C101</f>
        <v>165604</v>
      </c>
      <c r="D102" s="140">
        <f>+D100+D101</f>
        <v>122492</v>
      </c>
    </row>
    <row r="103" spans="1:4" ht="24" customHeight="1">
      <c r="A103" s="132" t="s">
        <v>542</v>
      </c>
      <c r="B103" s="59">
        <v>37</v>
      </c>
      <c r="C103" s="141">
        <v>624</v>
      </c>
      <c r="D103" s="142">
        <v>23304</v>
      </c>
    </row>
    <row r="104" spans="1:4" s="75" customFormat="1" ht="12" customHeight="1">
      <c r="A104" s="135" t="s">
        <v>543</v>
      </c>
      <c r="B104" s="59">
        <v>38</v>
      </c>
      <c r="C104" s="141">
        <v>129470</v>
      </c>
      <c r="D104" s="142">
        <v>92251</v>
      </c>
    </row>
    <row r="105" spans="1:4" ht="12" customHeight="1">
      <c r="A105" s="132" t="s">
        <v>544</v>
      </c>
      <c r="B105" s="59"/>
      <c r="C105" s="141">
        <v>54376</v>
      </c>
      <c r="D105" s="142">
        <v>59483</v>
      </c>
    </row>
    <row r="106" spans="1:4" s="75" customFormat="1" ht="12" customHeight="1">
      <c r="A106" s="135" t="s">
        <v>545</v>
      </c>
      <c r="B106" s="136"/>
      <c r="C106" s="143">
        <f>C99+C102+C103+C104+C105</f>
        <v>774419</v>
      </c>
      <c r="D106" s="144">
        <f>D99+D102+D103+D104+D105</f>
        <v>666291</v>
      </c>
    </row>
    <row r="107" spans="1:4" ht="12" customHeight="1">
      <c r="A107" s="132" t="s">
        <v>546</v>
      </c>
      <c r="B107" s="59">
        <v>39</v>
      </c>
      <c r="C107" s="141">
        <v>69920</v>
      </c>
      <c r="D107" s="142">
        <v>20058</v>
      </c>
    </row>
    <row r="108" spans="1:4" ht="12" customHeight="1">
      <c r="A108" s="132" t="s">
        <v>547</v>
      </c>
      <c r="B108" s="59">
        <v>40</v>
      </c>
      <c r="C108" s="66">
        <v>-54995</v>
      </c>
      <c r="D108" s="134">
        <v>-10736</v>
      </c>
    </row>
    <row r="109" spans="1:4" ht="12" customHeight="1">
      <c r="A109" s="132" t="s">
        <v>548</v>
      </c>
      <c r="B109" s="59">
        <v>41</v>
      </c>
      <c r="C109" s="66">
        <v>-390980</v>
      </c>
      <c r="D109" s="134">
        <v>-312988</v>
      </c>
    </row>
    <row r="110" spans="1:4" ht="24" customHeight="1">
      <c r="A110" s="132" t="s">
        <v>549</v>
      </c>
      <c r="B110" s="59"/>
      <c r="C110" s="68">
        <v>-65826</v>
      </c>
      <c r="D110" s="145">
        <v>-52426</v>
      </c>
    </row>
    <row r="111" spans="1:4" ht="12" customHeight="1">
      <c r="A111" s="132" t="s">
        <v>550</v>
      </c>
      <c r="B111" s="59">
        <v>42</v>
      </c>
      <c r="C111" s="141">
        <v>-133954</v>
      </c>
      <c r="D111" s="146">
        <v>-103658</v>
      </c>
    </row>
    <row r="112" spans="1:4" ht="12" customHeight="1">
      <c r="A112" s="132" t="s">
        <v>551</v>
      </c>
      <c r="B112" s="59">
        <v>43</v>
      </c>
      <c r="C112" s="141">
        <v>73752</v>
      </c>
      <c r="D112" s="142">
        <v>73324</v>
      </c>
    </row>
    <row r="113" spans="1:4" ht="12" customHeight="1">
      <c r="A113" s="132" t="s">
        <v>552</v>
      </c>
      <c r="B113" s="59"/>
      <c r="C113" s="143">
        <f>C111+C112</f>
        <v>-60202</v>
      </c>
      <c r="D113" s="147">
        <f>D111+D112</f>
        <v>-30334</v>
      </c>
    </row>
    <row r="114" spans="1:4" s="75" customFormat="1" ht="12" customHeight="1">
      <c r="A114" s="135" t="s">
        <v>553</v>
      </c>
      <c r="B114" s="136"/>
      <c r="C114" s="143">
        <f>C106+C107+C108+C109+C110+C113</f>
        <v>272336</v>
      </c>
      <c r="D114" s="144">
        <f>D106+D107+D108+D109+D110+D113</f>
        <v>279865</v>
      </c>
    </row>
    <row r="115" spans="1:4" ht="12" customHeight="1">
      <c r="A115" s="132" t="s">
        <v>554</v>
      </c>
      <c r="B115" s="59"/>
      <c r="C115" s="141">
        <v>-179</v>
      </c>
      <c r="D115" s="146">
        <f>D116+D117</f>
        <v>-41</v>
      </c>
    </row>
    <row r="116" spans="1:4" ht="12" customHeight="1">
      <c r="A116" s="132" t="s">
        <v>555</v>
      </c>
      <c r="B116" s="59">
        <v>44</v>
      </c>
      <c r="C116" s="141">
        <v>144</v>
      </c>
      <c r="D116" s="142">
        <v>777</v>
      </c>
    </row>
    <row r="117" spans="1:4" ht="12" customHeight="1">
      <c r="A117" s="132" t="s">
        <v>556</v>
      </c>
      <c r="B117" s="148">
        <v>45</v>
      </c>
      <c r="C117" s="149">
        <v>-323</v>
      </c>
      <c r="D117" s="146">
        <v>-818</v>
      </c>
    </row>
    <row r="118" spans="1:4" s="75" customFormat="1" ht="12" customHeight="1">
      <c r="A118" s="135" t="s">
        <v>557</v>
      </c>
      <c r="B118" s="150"/>
      <c r="C118" s="141">
        <v>-3501</v>
      </c>
      <c r="D118" s="146">
        <v>-3535</v>
      </c>
    </row>
    <row r="119" spans="1:4" s="75" customFormat="1" ht="12" customHeight="1">
      <c r="A119" s="135" t="s">
        <v>558</v>
      </c>
      <c r="B119" s="150"/>
      <c r="C119" s="151" t="s">
        <v>457</v>
      </c>
      <c r="D119" s="152" t="s">
        <v>457</v>
      </c>
    </row>
    <row r="120" spans="1:4" s="75" customFormat="1" ht="12" customHeight="1">
      <c r="A120" s="135" t="s">
        <v>559</v>
      </c>
      <c r="B120" s="136"/>
      <c r="C120" s="153">
        <f>C114+C115+C118</f>
        <v>268656</v>
      </c>
      <c r="D120" s="154">
        <f>D114+D115+D118</f>
        <v>276289</v>
      </c>
    </row>
    <row r="121" spans="1:4" ht="12" customHeight="1">
      <c r="A121" s="132" t="s">
        <v>560</v>
      </c>
      <c r="B121" s="59">
        <v>46</v>
      </c>
      <c r="C121" s="141">
        <v>-94428</v>
      </c>
      <c r="D121" s="146">
        <v>-90193</v>
      </c>
    </row>
    <row r="122" spans="1:4" ht="12" customHeight="1">
      <c r="A122" s="132" t="s">
        <v>561</v>
      </c>
      <c r="B122" s="155">
        <v>47</v>
      </c>
      <c r="C122" s="156" t="s">
        <v>457</v>
      </c>
      <c r="D122" s="152" t="s">
        <v>457</v>
      </c>
    </row>
    <row r="123" spans="1:4" ht="24" customHeight="1">
      <c r="A123" s="157" t="s">
        <v>562</v>
      </c>
      <c r="B123" s="158"/>
      <c r="C123" s="159" t="s">
        <v>457</v>
      </c>
      <c r="D123" s="160" t="s">
        <v>457</v>
      </c>
    </row>
    <row r="124" spans="1:4" ht="12.75" customHeight="1">
      <c r="A124" s="157" t="s">
        <v>563</v>
      </c>
      <c r="B124" s="158"/>
      <c r="C124" s="161">
        <v>-162</v>
      </c>
      <c r="D124" s="162">
        <v>-802</v>
      </c>
    </row>
    <row r="125" spans="1:4" s="75" customFormat="1" ht="13.5" customHeight="1" thickBot="1">
      <c r="A125" s="163" t="s">
        <v>564</v>
      </c>
      <c r="B125" s="83"/>
      <c r="C125" s="164">
        <f>C120+C121+C124</f>
        <v>174066</v>
      </c>
      <c r="D125" s="165">
        <f>D120+D121+D124</f>
        <v>185294</v>
      </c>
    </row>
    <row r="126" spans="1:4" ht="14.25" customHeight="1" thickBot="1" thickTop="1">
      <c r="A126" s="86"/>
      <c r="B126" s="43"/>
      <c r="C126" s="87"/>
      <c r="D126" s="88"/>
    </row>
    <row r="127" spans="1:4" s="75" customFormat="1" ht="12" customHeight="1" thickTop="1">
      <c r="A127" s="166" t="s">
        <v>565</v>
      </c>
      <c r="B127" s="167"/>
      <c r="C127" s="168">
        <v>174066</v>
      </c>
      <c r="D127" s="169">
        <f>+D125</f>
        <v>185294</v>
      </c>
    </row>
    <row r="128" spans="1:4" s="75" customFormat="1" ht="12" customHeight="1">
      <c r="A128" s="170" t="s">
        <v>566</v>
      </c>
      <c r="B128" s="136"/>
      <c r="C128" s="171">
        <v>68816</v>
      </c>
      <c r="D128" s="172">
        <v>68816</v>
      </c>
    </row>
    <row r="129" spans="1:4" s="75" customFormat="1" ht="15" customHeight="1" thickBot="1">
      <c r="A129" s="82" t="s">
        <v>567</v>
      </c>
      <c r="B129" s="173">
        <v>48</v>
      </c>
      <c r="C129" s="174">
        <f>+C127/C128</f>
        <v>2.529440827714485</v>
      </c>
      <c r="D129" s="175">
        <f>+D127/D128</f>
        <v>2.692600558009765</v>
      </c>
    </row>
    <row r="130" spans="1:4" ht="9.75" customHeight="1" thickTop="1">
      <c r="A130" s="86"/>
      <c r="B130" s="43"/>
      <c r="C130" s="87"/>
      <c r="D130" s="88"/>
    </row>
    <row r="131" spans="1:4" s="75" customFormat="1" ht="12" customHeight="1" hidden="1" thickTop="1">
      <c r="A131" s="166" t="s">
        <v>568</v>
      </c>
      <c r="B131" s="167"/>
      <c r="C131" s="176"/>
      <c r="D131" s="177"/>
    </row>
    <row r="132" spans="1:4" s="75" customFormat="1" ht="12" customHeight="1" hidden="1" thickBot="1">
      <c r="A132" s="82" t="s">
        <v>569</v>
      </c>
      <c r="B132" s="83"/>
      <c r="C132" s="178"/>
      <c r="D132" s="179"/>
    </row>
    <row r="133" spans="1:4" s="41" customFormat="1" ht="30" customHeight="1" thickBot="1">
      <c r="A133" s="180" t="s">
        <v>570</v>
      </c>
      <c r="B133" s="181"/>
      <c r="C133" s="182"/>
      <c r="D133" s="183"/>
    </row>
    <row r="134" spans="1:4" ht="25.5" customHeight="1" thickTop="1">
      <c r="A134" s="184"/>
      <c r="B134" s="185" t="s">
        <v>534</v>
      </c>
      <c r="C134" s="186" t="s">
        <v>535</v>
      </c>
      <c r="D134" s="131" t="s">
        <v>453</v>
      </c>
    </row>
    <row r="135" spans="1:4" s="191" customFormat="1" ht="12" customHeight="1">
      <c r="A135" s="187" t="s">
        <v>571</v>
      </c>
      <c r="B135" s="188"/>
      <c r="C135" s="189">
        <v>783856</v>
      </c>
      <c r="D135" s="190">
        <v>631806</v>
      </c>
    </row>
    <row r="136" spans="1:4" s="195" customFormat="1" ht="12" customHeight="1">
      <c r="A136" s="192" t="s">
        <v>572</v>
      </c>
      <c r="B136" s="193"/>
      <c r="C136" s="194" t="s">
        <v>457</v>
      </c>
      <c r="D136" s="152" t="s">
        <v>457</v>
      </c>
    </row>
    <row r="137" spans="1:4" s="195" customFormat="1" ht="12" customHeight="1">
      <c r="A137" s="192" t="s">
        <v>573</v>
      </c>
      <c r="B137" s="193"/>
      <c r="C137" s="194" t="s">
        <v>457</v>
      </c>
      <c r="D137" s="152" t="s">
        <v>457</v>
      </c>
    </row>
    <row r="138" spans="1:4" s="191" customFormat="1" ht="24" customHeight="1">
      <c r="A138" s="187" t="s">
        <v>574</v>
      </c>
      <c r="B138" s="188"/>
      <c r="C138" s="196">
        <v>783856</v>
      </c>
      <c r="D138" s="197">
        <f>D135</f>
        <v>631806</v>
      </c>
    </row>
    <row r="139" spans="1:4" s="195" customFormat="1" ht="12" customHeight="1">
      <c r="A139" s="187" t="s">
        <v>575</v>
      </c>
      <c r="B139" s="193"/>
      <c r="C139" s="189">
        <v>86020</v>
      </c>
      <c r="D139" s="190">
        <v>86020</v>
      </c>
    </row>
    <row r="140" spans="1:4" s="195" customFormat="1" ht="12" customHeight="1">
      <c r="A140" s="192" t="s">
        <v>576</v>
      </c>
      <c r="B140" s="193"/>
      <c r="C140" s="194"/>
      <c r="D140" s="152"/>
    </row>
    <row r="141" spans="1:4" s="195" customFormat="1" ht="12" customHeight="1">
      <c r="A141" s="192" t="s">
        <v>577</v>
      </c>
      <c r="B141" s="193"/>
      <c r="C141" s="194" t="s">
        <v>457</v>
      </c>
      <c r="D141" s="152" t="s">
        <v>457</v>
      </c>
    </row>
    <row r="142" spans="1:4" s="195" customFormat="1" ht="12" customHeight="1">
      <c r="A142" s="198" t="s">
        <v>578</v>
      </c>
      <c r="B142" s="193"/>
      <c r="C142" s="194" t="s">
        <v>457</v>
      </c>
      <c r="D142" s="152" t="s">
        <v>457</v>
      </c>
    </row>
    <row r="143" spans="1:4" s="195" customFormat="1" ht="12" customHeight="1">
      <c r="A143" s="198" t="s">
        <v>579</v>
      </c>
      <c r="B143" s="193"/>
      <c r="C143" s="194" t="s">
        <v>457</v>
      </c>
      <c r="D143" s="152" t="s">
        <v>457</v>
      </c>
    </row>
    <row r="144" spans="1:4" s="195" customFormat="1" ht="12" customHeight="1">
      <c r="A144" s="192" t="s">
        <v>580</v>
      </c>
      <c r="B144" s="193"/>
      <c r="C144" s="194" t="s">
        <v>457</v>
      </c>
      <c r="D144" s="152" t="s">
        <v>457</v>
      </c>
    </row>
    <row r="145" spans="1:4" s="195" customFormat="1" ht="12" customHeight="1">
      <c r="A145" s="192" t="s">
        <v>581</v>
      </c>
      <c r="B145" s="193"/>
      <c r="C145" s="199" t="s">
        <v>457</v>
      </c>
      <c r="D145" s="200" t="s">
        <v>457</v>
      </c>
    </row>
    <row r="146" spans="1:4" s="191" customFormat="1" ht="12" customHeight="1">
      <c r="A146" s="187" t="s">
        <v>582</v>
      </c>
      <c r="B146" s="188"/>
      <c r="C146" s="201">
        <f>C139</f>
        <v>86020</v>
      </c>
      <c r="D146" s="202">
        <v>86020</v>
      </c>
    </row>
    <row r="147" spans="1:4" s="195" customFormat="1" ht="12" customHeight="1">
      <c r="A147" s="187" t="s">
        <v>583</v>
      </c>
      <c r="B147" s="193"/>
      <c r="C147" s="201"/>
      <c r="D147" s="202"/>
    </row>
    <row r="148" spans="1:4" s="195" customFormat="1" ht="12" customHeight="1">
      <c r="A148" s="192" t="s">
        <v>584</v>
      </c>
      <c r="B148" s="193"/>
      <c r="C148" s="194" t="s">
        <v>457</v>
      </c>
      <c r="D148" s="152" t="s">
        <v>457</v>
      </c>
    </row>
    <row r="149" spans="1:4" s="195" customFormat="1" ht="12" customHeight="1">
      <c r="A149" s="192" t="s">
        <v>585</v>
      </c>
      <c r="B149" s="193"/>
      <c r="C149" s="203" t="s">
        <v>457</v>
      </c>
      <c r="D149" s="204" t="s">
        <v>457</v>
      </c>
    </row>
    <row r="150" spans="1:4" s="195" customFormat="1" ht="12" customHeight="1">
      <c r="A150" s="192" t="s">
        <v>586</v>
      </c>
      <c r="B150" s="193"/>
      <c r="C150" s="205" t="s">
        <v>457</v>
      </c>
      <c r="D150" s="206" t="s">
        <v>457</v>
      </c>
    </row>
    <row r="151" spans="1:4" s="191" customFormat="1" ht="12" customHeight="1">
      <c r="A151" s="187" t="s">
        <v>587</v>
      </c>
      <c r="B151" s="188"/>
      <c r="C151" s="201" t="s">
        <v>457</v>
      </c>
      <c r="D151" s="202" t="s">
        <v>457</v>
      </c>
    </row>
    <row r="152" spans="1:4" s="195" customFormat="1" ht="12" customHeight="1">
      <c r="A152" s="187" t="s">
        <v>588</v>
      </c>
      <c r="B152" s="193"/>
      <c r="C152" s="201">
        <v>51347</v>
      </c>
      <c r="D152" s="202">
        <v>51347</v>
      </c>
    </row>
    <row r="153" spans="1:4" s="195" customFormat="1" ht="12" customHeight="1">
      <c r="A153" s="192" t="s">
        <v>589</v>
      </c>
      <c r="B153" s="193"/>
      <c r="C153" s="194"/>
      <c r="D153" s="152"/>
    </row>
    <row r="154" spans="1:4" s="195" customFormat="1" ht="12" customHeight="1">
      <c r="A154" s="192" t="s">
        <v>577</v>
      </c>
      <c r="B154" s="193"/>
      <c r="C154" s="194" t="s">
        <v>457</v>
      </c>
      <c r="D154" s="152" t="s">
        <v>457</v>
      </c>
    </row>
    <row r="155" spans="1:4" s="195" customFormat="1" ht="12" customHeight="1">
      <c r="A155" s="192" t="s">
        <v>590</v>
      </c>
      <c r="B155" s="193"/>
      <c r="C155" s="194" t="s">
        <v>457</v>
      </c>
      <c r="D155" s="152" t="s">
        <v>457</v>
      </c>
    </row>
    <row r="156" spans="1:4" s="195" customFormat="1" ht="12" customHeight="1">
      <c r="A156" s="192" t="s">
        <v>591</v>
      </c>
      <c r="B156" s="193"/>
      <c r="C156" s="194" t="s">
        <v>457</v>
      </c>
      <c r="D156" s="152" t="s">
        <v>457</v>
      </c>
    </row>
    <row r="157" spans="1:4" s="195" customFormat="1" ht="12" customHeight="1">
      <c r="A157" s="192" t="s">
        <v>592</v>
      </c>
      <c r="B157" s="193"/>
      <c r="C157" s="194" t="s">
        <v>457</v>
      </c>
      <c r="D157" s="152" t="s">
        <v>457</v>
      </c>
    </row>
    <row r="158" spans="1:4" s="195" customFormat="1" ht="12.75" customHeight="1">
      <c r="A158" s="192" t="s">
        <v>580</v>
      </c>
      <c r="B158" s="193"/>
      <c r="C158" s="194" t="s">
        <v>457</v>
      </c>
      <c r="D158" s="152" t="s">
        <v>457</v>
      </c>
    </row>
    <row r="159" spans="1:4" s="195" customFormat="1" ht="12.75" customHeight="1">
      <c r="A159" s="192" t="s">
        <v>593</v>
      </c>
      <c r="B159" s="193"/>
      <c r="C159" s="194" t="s">
        <v>457</v>
      </c>
      <c r="D159" s="152" t="s">
        <v>457</v>
      </c>
    </row>
    <row r="160" spans="1:4" s="191" customFormat="1" ht="12.75" customHeight="1">
      <c r="A160" s="187" t="s">
        <v>594</v>
      </c>
      <c r="B160" s="188"/>
      <c r="C160" s="196">
        <v>51347</v>
      </c>
      <c r="D160" s="197">
        <f>D152</f>
        <v>51347</v>
      </c>
    </row>
    <row r="161" spans="1:4" s="195" customFormat="1" ht="24">
      <c r="A161" s="187" t="s">
        <v>595</v>
      </c>
      <c r="B161" s="193"/>
      <c r="C161" s="189">
        <v>51427</v>
      </c>
      <c r="D161" s="190">
        <v>51427</v>
      </c>
    </row>
    <row r="162" spans="1:4" s="195" customFormat="1" ht="12.75" customHeight="1">
      <c r="A162" s="192" t="s">
        <v>596</v>
      </c>
      <c r="B162" s="193"/>
      <c r="C162" s="203"/>
      <c r="D162" s="207"/>
    </row>
    <row r="163" spans="1:4" s="195" customFormat="1" ht="12.75" customHeight="1">
      <c r="A163" s="192" t="s">
        <v>597</v>
      </c>
      <c r="B163" s="193"/>
      <c r="C163" s="203" t="s">
        <v>457</v>
      </c>
      <c r="D163" s="207" t="s">
        <v>457</v>
      </c>
    </row>
    <row r="164" spans="1:4" s="195" customFormat="1" ht="12.75" customHeight="1">
      <c r="A164" s="192" t="s">
        <v>598</v>
      </c>
      <c r="B164" s="193"/>
      <c r="C164" s="203" t="s">
        <v>457</v>
      </c>
      <c r="D164" s="207" t="s">
        <v>457</v>
      </c>
    </row>
    <row r="165" spans="1:4" s="195" customFormat="1" ht="12.75" customHeight="1">
      <c r="A165" s="192" t="s">
        <v>599</v>
      </c>
      <c r="B165" s="193"/>
      <c r="C165" s="203" t="s">
        <v>457</v>
      </c>
      <c r="D165" s="207" t="s">
        <v>457</v>
      </c>
    </row>
    <row r="166" spans="1:4" s="191" customFormat="1" ht="12.75" customHeight="1">
      <c r="A166" s="187" t="s">
        <v>600</v>
      </c>
      <c r="B166" s="188"/>
      <c r="C166" s="189">
        <f>C161</f>
        <v>51427</v>
      </c>
      <c r="D166" s="190">
        <v>51427</v>
      </c>
    </row>
    <row r="167" spans="1:4" s="195" customFormat="1" ht="12.75" customHeight="1">
      <c r="A167" s="187" t="s">
        <v>601</v>
      </c>
      <c r="B167" s="193"/>
      <c r="C167" s="196">
        <v>35000</v>
      </c>
      <c r="D167" s="197">
        <v>82325</v>
      </c>
    </row>
    <row r="168" spans="1:4" s="195" customFormat="1" ht="12.75" customHeight="1">
      <c r="A168" s="192" t="s">
        <v>602</v>
      </c>
      <c r="B168" s="193"/>
      <c r="C168" s="196"/>
      <c r="D168" s="197"/>
    </row>
    <row r="169" spans="1:4" s="195" customFormat="1" ht="12.75" customHeight="1">
      <c r="A169" s="192" t="s">
        <v>577</v>
      </c>
      <c r="B169" s="193"/>
      <c r="C169" s="208">
        <f>C170</f>
        <v>55000</v>
      </c>
      <c r="D169" s="209">
        <f>D170</f>
        <v>35000</v>
      </c>
    </row>
    <row r="170" spans="1:4" s="195" customFormat="1" ht="12.75" customHeight="1">
      <c r="A170" s="192" t="s">
        <v>603</v>
      </c>
      <c r="B170" s="193"/>
      <c r="C170" s="210">
        <v>55000</v>
      </c>
      <c r="D170" s="211">
        <v>35000</v>
      </c>
    </row>
    <row r="171" spans="1:4" s="195" customFormat="1" ht="12.75" customHeight="1">
      <c r="A171" s="192" t="s">
        <v>598</v>
      </c>
      <c r="B171" s="193"/>
      <c r="C171" s="212" t="s">
        <v>457</v>
      </c>
      <c r="D171" s="213">
        <f>D172+D173</f>
        <v>-82325</v>
      </c>
    </row>
    <row r="172" spans="1:4" s="195" customFormat="1" ht="12.75" customHeight="1">
      <c r="A172" s="192" t="s">
        <v>604</v>
      </c>
      <c r="B172" s="193"/>
      <c r="C172" s="194" t="s">
        <v>457</v>
      </c>
      <c r="D172" s="214">
        <v>-74655</v>
      </c>
    </row>
    <row r="173" spans="1:4" s="195" customFormat="1" ht="12.75" customHeight="1">
      <c r="A173" s="192" t="s">
        <v>605</v>
      </c>
      <c r="B173" s="193"/>
      <c r="C173" s="194" t="s">
        <v>457</v>
      </c>
      <c r="D173" s="214">
        <v>-7670</v>
      </c>
    </row>
    <row r="174" spans="1:4" s="191" customFormat="1" ht="12.75" customHeight="1">
      <c r="A174" s="187" t="s">
        <v>606</v>
      </c>
      <c r="B174" s="188"/>
      <c r="C174" s="215">
        <f>C167+C169</f>
        <v>90000</v>
      </c>
      <c r="D174" s="216">
        <f>D167+D169+D171</f>
        <v>35000</v>
      </c>
    </row>
    <row r="175" spans="1:4" s="195" customFormat="1" ht="12.75" customHeight="1">
      <c r="A175" s="187" t="s">
        <v>607</v>
      </c>
      <c r="B175" s="193"/>
      <c r="C175" s="205">
        <v>15000</v>
      </c>
      <c r="D175" s="206">
        <v>13500</v>
      </c>
    </row>
    <row r="176" spans="1:4" s="195" customFormat="1" ht="12.75" customHeight="1">
      <c r="A176" s="192" t="s">
        <v>608</v>
      </c>
      <c r="B176" s="193"/>
      <c r="C176" s="217"/>
      <c r="D176" s="63"/>
    </row>
    <row r="177" spans="1:4" s="195" customFormat="1" ht="12.75" customHeight="1">
      <c r="A177" s="192" t="s">
        <v>597</v>
      </c>
      <c r="B177" s="193"/>
      <c r="C177" s="212" t="s">
        <v>457</v>
      </c>
      <c r="D177" s="213">
        <v>1500</v>
      </c>
    </row>
    <row r="178" spans="1:4" s="195" customFormat="1" ht="12.75">
      <c r="A178" s="192" t="s">
        <v>609</v>
      </c>
      <c r="B178" s="193"/>
      <c r="C178" s="212" t="s">
        <v>457</v>
      </c>
      <c r="D178" s="213">
        <v>1500</v>
      </c>
    </row>
    <row r="179" spans="1:4" s="195" customFormat="1" ht="12.75" customHeight="1">
      <c r="A179" s="192" t="s">
        <v>598</v>
      </c>
      <c r="B179" s="193"/>
      <c r="C179" s="218">
        <v>-15000</v>
      </c>
      <c r="D179" s="214" t="s">
        <v>457</v>
      </c>
    </row>
    <row r="180" spans="1:4" s="195" customFormat="1" ht="24" customHeight="1">
      <c r="A180" s="192" t="s">
        <v>610</v>
      </c>
      <c r="B180" s="193"/>
      <c r="C180" s="218">
        <v>-15000</v>
      </c>
      <c r="D180" s="214" t="s">
        <v>457</v>
      </c>
    </row>
    <row r="181" spans="1:4" s="191" customFormat="1" ht="12.75" customHeight="1">
      <c r="A181" s="187" t="s">
        <v>611</v>
      </c>
      <c r="B181" s="188"/>
      <c r="C181" s="205" t="s">
        <v>457</v>
      </c>
      <c r="D181" s="206">
        <f>D175+D177</f>
        <v>15000</v>
      </c>
    </row>
    <row r="182" spans="1:4" s="195" customFormat="1" ht="24" customHeight="1">
      <c r="A182" s="187" t="s">
        <v>612</v>
      </c>
      <c r="B182" s="193"/>
      <c r="C182" s="205">
        <v>351683</v>
      </c>
      <c r="D182" s="206">
        <v>225703</v>
      </c>
    </row>
    <row r="183" spans="1:4" s="195" customFormat="1" ht="12.75" customHeight="1">
      <c r="A183" s="192" t="s">
        <v>613</v>
      </c>
      <c r="B183" s="193"/>
      <c r="C183" s="203"/>
      <c r="D183" s="207"/>
    </row>
    <row r="184" spans="1:4" s="195" customFormat="1" ht="12.75" customHeight="1">
      <c r="A184" s="192" t="s">
        <v>597</v>
      </c>
      <c r="B184" s="193"/>
      <c r="C184" s="210">
        <v>102461</v>
      </c>
      <c r="D184" s="211">
        <f>D185+D186</f>
        <v>132228</v>
      </c>
    </row>
    <row r="185" spans="1:4" s="195" customFormat="1" ht="12.75" customHeight="1">
      <c r="A185" s="192" t="s">
        <v>614</v>
      </c>
      <c r="B185" s="193"/>
      <c r="C185" s="210">
        <v>87461</v>
      </c>
      <c r="D185" s="211">
        <v>57573</v>
      </c>
    </row>
    <row r="186" spans="1:4" s="195" customFormat="1" ht="12.75" customHeight="1">
      <c r="A186" s="192" t="s">
        <v>615</v>
      </c>
      <c r="B186" s="193"/>
      <c r="C186" s="203" t="s">
        <v>457</v>
      </c>
      <c r="D186" s="207">
        <v>74655</v>
      </c>
    </row>
    <row r="187" spans="1:4" s="195" customFormat="1" ht="24.75" customHeight="1">
      <c r="A187" s="192" t="s">
        <v>616</v>
      </c>
      <c r="B187" s="193"/>
      <c r="C187" s="203">
        <v>15000</v>
      </c>
      <c r="D187" s="207" t="s">
        <v>457</v>
      </c>
    </row>
    <row r="188" spans="1:4" s="195" customFormat="1" ht="12.75" customHeight="1">
      <c r="A188" s="192" t="s">
        <v>580</v>
      </c>
      <c r="B188" s="193"/>
      <c r="C188" s="219">
        <v>-3535</v>
      </c>
      <c r="D188" s="220">
        <f>SUM(D189:D190)</f>
        <v>-6248</v>
      </c>
    </row>
    <row r="189" spans="1:4" s="195" customFormat="1" ht="12.75" customHeight="1">
      <c r="A189" s="192" t="s">
        <v>617</v>
      </c>
      <c r="B189" s="193"/>
      <c r="C189" s="194" t="s">
        <v>457</v>
      </c>
      <c r="D189" s="214">
        <v>-1500</v>
      </c>
    </row>
    <row r="190" spans="1:4" s="195" customFormat="1" ht="12.75" customHeight="1">
      <c r="A190" s="192" t="s">
        <v>618</v>
      </c>
      <c r="B190" s="193"/>
      <c r="C190" s="218">
        <v>-3535</v>
      </c>
      <c r="D190" s="221">
        <v>-4748</v>
      </c>
    </row>
    <row r="191" spans="1:4" s="191" customFormat="1" ht="24">
      <c r="A191" s="222" t="s">
        <v>619</v>
      </c>
      <c r="B191" s="223"/>
      <c r="C191" s="224">
        <f>C182+C184+C188</f>
        <v>450609</v>
      </c>
      <c r="D191" s="225">
        <f>D182+D184+D188</f>
        <v>351683</v>
      </c>
    </row>
    <row r="192" spans="1:4" s="195" customFormat="1" ht="12.75" customHeight="1">
      <c r="A192" s="187" t="s">
        <v>620</v>
      </c>
      <c r="B192" s="193"/>
      <c r="C192" s="199" t="s">
        <v>457</v>
      </c>
      <c r="D192" s="200" t="s">
        <v>457</v>
      </c>
    </row>
    <row r="193" spans="1:4" s="195" customFormat="1" ht="12.75" customHeight="1">
      <c r="A193" s="187" t="s">
        <v>621</v>
      </c>
      <c r="B193" s="193"/>
      <c r="C193" s="203" t="s">
        <v>457</v>
      </c>
      <c r="D193" s="207" t="s">
        <v>457</v>
      </c>
    </row>
    <row r="194" spans="1:4" s="195" customFormat="1" ht="24">
      <c r="A194" s="187" t="s">
        <v>622</v>
      </c>
      <c r="B194" s="193"/>
      <c r="C194" s="189"/>
      <c r="D194" s="190"/>
    </row>
    <row r="195" spans="1:4" s="191" customFormat="1" ht="12.75" customHeight="1">
      <c r="A195" s="187" t="s">
        <v>623</v>
      </c>
      <c r="B195" s="188"/>
      <c r="C195" s="210">
        <v>193379</v>
      </c>
      <c r="D195" s="211">
        <f>107008+14476</f>
        <v>121484</v>
      </c>
    </row>
    <row r="196" spans="1:4" s="195" customFormat="1" ht="12.75" customHeight="1">
      <c r="A196" s="192" t="s">
        <v>572</v>
      </c>
      <c r="B196" s="193"/>
      <c r="C196" s="203" t="s">
        <v>457</v>
      </c>
      <c r="D196" s="207" t="s">
        <v>457</v>
      </c>
    </row>
    <row r="197" spans="1:4" s="195" customFormat="1" ht="12.75" customHeight="1">
      <c r="A197" s="192" t="s">
        <v>573</v>
      </c>
      <c r="B197" s="193"/>
      <c r="C197" s="203" t="s">
        <v>457</v>
      </c>
      <c r="D197" s="207" t="s">
        <v>457</v>
      </c>
    </row>
    <row r="198" spans="1:4" s="191" customFormat="1" ht="24">
      <c r="A198" s="187" t="s">
        <v>624</v>
      </c>
      <c r="B198" s="188"/>
      <c r="C198" s="189">
        <f>C195</f>
        <v>193379</v>
      </c>
      <c r="D198" s="190">
        <f>107008+14476</f>
        <v>121484</v>
      </c>
    </row>
    <row r="199" spans="1:4" s="195" customFormat="1" ht="12.75" customHeight="1">
      <c r="A199" s="192" t="s">
        <v>597</v>
      </c>
      <c r="B199" s="193"/>
      <c r="C199" s="210">
        <v>3535</v>
      </c>
      <c r="D199" s="211">
        <f>SUM(D200:D201)</f>
        <v>4748</v>
      </c>
    </row>
    <row r="200" spans="1:4" s="195" customFormat="1" ht="12.75" customHeight="1">
      <c r="A200" s="192" t="s">
        <v>625</v>
      </c>
      <c r="B200" s="193"/>
      <c r="C200" s="203" t="s">
        <v>457</v>
      </c>
      <c r="D200" s="207" t="s">
        <v>457</v>
      </c>
    </row>
    <row r="201" spans="1:4" s="195" customFormat="1" ht="12.75">
      <c r="A201" s="192" t="s">
        <v>626</v>
      </c>
      <c r="B201" s="193"/>
      <c r="C201" s="210">
        <f>C199</f>
        <v>3535</v>
      </c>
      <c r="D201" s="211">
        <v>4748</v>
      </c>
    </row>
    <row r="202" spans="1:4" s="195" customFormat="1" ht="12.75" customHeight="1">
      <c r="A202" s="192" t="s">
        <v>598</v>
      </c>
      <c r="B202" s="193"/>
      <c r="C202" s="218">
        <f>SUM(C203:C208)</f>
        <v>-182118</v>
      </c>
      <c r="D202" s="221">
        <f>SUM(D203:D206)</f>
        <v>-118147</v>
      </c>
    </row>
    <row r="203" spans="1:4" s="195" customFormat="1" ht="12.75" customHeight="1">
      <c r="A203" s="192" t="s">
        <v>627</v>
      </c>
      <c r="B203" s="193"/>
      <c r="C203" s="218">
        <v>-87461</v>
      </c>
      <c r="D203" s="221">
        <v>-57573</v>
      </c>
    </row>
    <row r="204" spans="1:4" s="195" customFormat="1" ht="12.75" customHeight="1">
      <c r="A204" s="192" t="s">
        <v>628</v>
      </c>
      <c r="B204" s="193"/>
      <c r="C204" s="218">
        <v>-55000</v>
      </c>
      <c r="D204" s="221">
        <v>-35000</v>
      </c>
    </row>
    <row r="205" spans="1:4" s="195" customFormat="1" ht="12.75" customHeight="1">
      <c r="A205" s="192" t="s">
        <v>629</v>
      </c>
      <c r="B205" s="193"/>
      <c r="C205" s="218">
        <v>-36473</v>
      </c>
      <c r="D205" s="221">
        <v>-24774</v>
      </c>
    </row>
    <row r="206" spans="1:4" s="195" customFormat="1" ht="12.75" customHeight="1">
      <c r="A206" s="192" t="s">
        <v>630</v>
      </c>
      <c r="B206" s="193"/>
      <c r="C206" s="218">
        <v>-900</v>
      </c>
      <c r="D206" s="221">
        <v>-800</v>
      </c>
    </row>
    <row r="207" spans="1:4" s="195" customFormat="1" ht="12.75" customHeight="1">
      <c r="A207" s="226" t="s">
        <v>631</v>
      </c>
      <c r="B207" s="193"/>
      <c r="C207" s="218">
        <v>-2000</v>
      </c>
      <c r="D207" s="214" t="s">
        <v>457</v>
      </c>
    </row>
    <row r="208" spans="1:4" s="195" customFormat="1" ht="12.75" customHeight="1">
      <c r="A208" s="226" t="s">
        <v>632</v>
      </c>
      <c r="B208" s="193"/>
      <c r="C208" s="218">
        <v>-284</v>
      </c>
      <c r="D208" s="214" t="s">
        <v>457</v>
      </c>
    </row>
    <row r="209" spans="1:4" s="191" customFormat="1" ht="12.75" customHeight="1">
      <c r="A209" s="187" t="s">
        <v>633</v>
      </c>
      <c r="B209" s="188"/>
      <c r="C209" s="189">
        <f>C198+C199+C202</f>
        <v>14796</v>
      </c>
      <c r="D209" s="190">
        <v>8085</v>
      </c>
    </row>
    <row r="210" spans="1:4" s="191" customFormat="1" ht="12.75" customHeight="1">
      <c r="A210" s="187" t="s">
        <v>634</v>
      </c>
      <c r="B210" s="188"/>
      <c r="C210" s="203" t="s">
        <v>457</v>
      </c>
      <c r="D210" s="207" t="s">
        <v>457</v>
      </c>
    </row>
    <row r="211" spans="1:4" s="195" customFormat="1" ht="12.75" customHeight="1">
      <c r="A211" s="192" t="s">
        <v>572</v>
      </c>
      <c r="B211" s="193"/>
      <c r="C211" s="203" t="s">
        <v>457</v>
      </c>
      <c r="D211" s="207" t="s">
        <v>457</v>
      </c>
    </row>
    <row r="212" spans="1:4" s="195" customFormat="1" ht="12.75" customHeight="1">
      <c r="A212" s="192" t="s">
        <v>635</v>
      </c>
      <c r="B212" s="193"/>
      <c r="C212" s="203" t="s">
        <v>457</v>
      </c>
      <c r="D212" s="207" t="s">
        <v>457</v>
      </c>
    </row>
    <row r="213" spans="1:4" s="191" customFormat="1" ht="24">
      <c r="A213" s="187" t="s">
        <v>636</v>
      </c>
      <c r="B213" s="188"/>
      <c r="C213" s="203" t="s">
        <v>457</v>
      </c>
      <c r="D213" s="207" t="s">
        <v>457</v>
      </c>
    </row>
    <row r="214" spans="1:4" s="195" customFormat="1" ht="12.75" customHeight="1">
      <c r="A214" s="192" t="s">
        <v>597</v>
      </c>
      <c r="B214" s="193"/>
      <c r="C214" s="203" t="s">
        <v>457</v>
      </c>
      <c r="D214" s="207" t="s">
        <v>457</v>
      </c>
    </row>
    <row r="215" spans="1:4" s="195" customFormat="1" ht="12.75" customHeight="1">
      <c r="A215" s="192" t="s">
        <v>637</v>
      </c>
      <c r="B215" s="193"/>
      <c r="C215" s="203" t="s">
        <v>457</v>
      </c>
      <c r="D215" s="207" t="s">
        <v>457</v>
      </c>
    </row>
    <row r="216" spans="1:4" s="195" customFormat="1" ht="12.75" customHeight="1">
      <c r="A216" s="192" t="s">
        <v>598</v>
      </c>
      <c r="B216" s="193"/>
      <c r="C216" s="203" t="s">
        <v>457</v>
      </c>
      <c r="D216" s="207" t="s">
        <v>457</v>
      </c>
    </row>
    <row r="217" spans="1:4" s="191" customFormat="1" ht="12.75" customHeight="1">
      <c r="A217" s="187" t="s">
        <v>638</v>
      </c>
      <c r="B217" s="188"/>
      <c r="C217" s="203" t="s">
        <v>457</v>
      </c>
      <c r="D217" s="204" t="s">
        <v>457</v>
      </c>
    </row>
    <row r="218" spans="1:4" s="191" customFormat="1" ht="24">
      <c r="A218" s="187" t="s">
        <v>639</v>
      </c>
      <c r="B218" s="188"/>
      <c r="C218" s="196">
        <f>C209</f>
        <v>14796</v>
      </c>
      <c r="D218" s="197">
        <f>D209</f>
        <v>8085</v>
      </c>
    </row>
    <row r="219" spans="1:4" s="195" customFormat="1" ht="12.75" customHeight="1">
      <c r="A219" s="187" t="s">
        <v>640</v>
      </c>
      <c r="B219" s="193"/>
      <c r="C219" s="227">
        <f>C220</f>
        <v>174066</v>
      </c>
      <c r="D219" s="228">
        <f>D220</f>
        <v>185294</v>
      </c>
    </row>
    <row r="220" spans="1:4" s="195" customFormat="1" ht="12.75" customHeight="1">
      <c r="A220" s="192" t="s">
        <v>641</v>
      </c>
      <c r="B220" s="193"/>
      <c r="C220" s="229">
        <v>174066</v>
      </c>
      <c r="D220" s="230">
        <v>185294</v>
      </c>
    </row>
    <row r="221" spans="1:4" s="195" customFormat="1" ht="12.75" customHeight="1">
      <c r="A221" s="192" t="s">
        <v>642</v>
      </c>
      <c r="B221" s="193"/>
      <c r="C221" s="229" t="s">
        <v>457</v>
      </c>
      <c r="D221" s="230" t="s">
        <v>457</v>
      </c>
    </row>
    <row r="222" spans="1:5" s="191" customFormat="1" ht="12.75" customHeight="1" thickBot="1">
      <c r="A222" s="231" t="s">
        <v>643</v>
      </c>
      <c r="B222" s="232"/>
      <c r="C222" s="233">
        <f>C219+C209+C191+C166+C160+C146+C174</f>
        <v>918265</v>
      </c>
      <c r="D222" s="234">
        <v>783856</v>
      </c>
      <c r="E222" s="235"/>
    </row>
    <row r="223" spans="1:4" s="191" customFormat="1" ht="13.5" thickTop="1">
      <c r="A223" s="236"/>
      <c r="B223" s="237"/>
      <c r="C223" s="238"/>
      <c r="D223" s="239"/>
    </row>
    <row r="224" spans="1:4" s="41" customFormat="1" ht="22.5" customHeight="1" thickBot="1">
      <c r="A224" s="240" t="s">
        <v>313</v>
      </c>
      <c r="B224" s="241"/>
      <c r="C224" s="242"/>
      <c r="D224" s="243"/>
    </row>
    <row r="225" spans="1:4" ht="25.5" customHeight="1" thickTop="1">
      <c r="A225" s="184" t="s">
        <v>524</v>
      </c>
      <c r="B225" s="185" t="s">
        <v>644</v>
      </c>
      <c r="C225" s="186" t="s">
        <v>535</v>
      </c>
      <c r="D225" s="131" t="s">
        <v>453</v>
      </c>
    </row>
    <row r="226" spans="1:4" s="75" customFormat="1" ht="24" customHeight="1">
      <c r="A226" s="244" t="s">
        <v>645</v>
      </c>
      <c r="B226" s="245"/>
      <c r="C226" s="246">
        <f>C227+C228</f>
        <v>361556</v>
      </c>
      <c r="D226" s="247">
        <f>D227+D228</f>
        <v>644800</v>
      </c>
    </row>
    <row r="227" spans="1:4" s="75" customFormat="1" ht="12" customHeight="1">
      <c r="A227" s="244" t="s">
        <v>646</v>
      </c>
      <c r="B227" s="188"/>
      <c r="C227" s="248">
        <v>174066</v>
      </c>
      <c r="D227" s="172">
        <v>185294</v>
      </c>
    </row>
    <row r="228" spans="1:4" s="75" customFormat="1" ht="12" customHeight="1">
      <c r="A228" s="244" t="s">
        <v>647</v>
      </c>
      <c r="B228" s="188"/>
      <c r="C228" s="248">
        <f>SUM(C229:C250)</f>
        <v>187490</v>
      </c>
      <c r="D228" s="172">
        <f>SUM(D229:D250)</f>
        <v>459506</v>
      </c>
    </row>
    <row r="229" spans="1:4" s="75" customFormat="1" ht="12" customHeight="1">
      <c r="A229" s="249" t="s">
        <v>648</v>
      </c>
      <c r="B229" s="188"/>
      <c r="C229" s="248">
        <v>162</v>
      </c>
      <c r="D229" s="172">
        <v>802</v>
      </c>
    </row>
    <row r="230" spans="1:4" s="75" customFormat="1" ht="22.5" customHeight="1">
      <c r="A230" s="249" t="s">
        <v>649</v>
      </c>
      <c r="B230" s="188"/>
      <c r="C230" s="250" t="s">
        <v>457</v>
      </c>
      <c r="D230" s="251" t="s">
        <v>457</v>
      </c>
    </row>
    <row r="231" spans="1:4" ht="22.5" customHeight="1">
      <c r="A231" s="249" t="s">
        <v>650</v>
      </c>
      <c r="B231" s="193"/>
      <c r="C231" s="252">
        <v>69327</v>
      </c>
      <c r="D231" s="65">
        <v>59010</v>
      </c>
    </row>
    <row r="232" spans="1:4" ht="12" customHeight="1">
      <c r="A232" s="249" t="s">
        <v>651</v>
      </c>
      <c r="B232" s="193"/>
      <c r="C232" s="217">
        <v>-3</v>
      </c>
      <c r="D232" s="221">
        <v>-9</v>
      </c>
    </row>
    <row r="233" spans="1:4" ht="12" customHeight="1">
      <c r="A233" s="249" t="s">
        <v>652</v>
      </c>
      <c r="B233" s="193"/>
      <c r="C233" s="217">
        <v>42672</v>
      </c>
      <c r="D233" s="221">
        <v>-91172</v>
      </c>
    </row>
    <row r="234" spans="1:4" ht="12" customHeight="1">
      <c r="A234" s="249" t="s">
        <v>653</v>
      </c>
      <c r="B234" s="193"/>
      <c r="C234" s="217">
        <v>-44366</v>
      </c>
      <c r="D234" s="221">
        <v>-41447</v>
      </c>
    </row>
    <row r="235" spans="1:4" ht="12" customHeight="1">
      <c r="A235" s="249" t="s">
        <v>654</v>
      </c>
      <c r="B235" s="193"/>
      <c r="C235" s="217">
        <v>34921</v>
      </c>
      <c r="D235" s="63">
        <v>14949</v>
      </c>
    </row>
    <row r="236" spans="1:4" ht="12" customHeight="1">
      <c r="A236" s="249" t="s">
        <v>655</v>
      </c>
      <c r="B236" s="193"/>
      <c r="C236" s="217">
        <v>94428</v>
      </c>
      <c r="D236" s="63">
        <v>90193</v>
      </c>
    </row>
    <row r="237" spans="1:4" ht="12" customHeight="1">
      <c r="A237" s="249" t="s">
        <v>656</v>
      </c>
      <c r="B237" s="193"/>
      <c r="C237" s="217">
        <v>-60566</v>
      </c>
      <c r="D237" s="221">
        <v>-103083</v>
      </c>
    </row>
    <row r="238" spans="1:4" ht="12" customHeight="1">
      <c r="A238" s="249" t="s">
        <v>657</v>
      </c>
      <c r="B238" s="193"/>
      <c r="C238" s="217">
        <v>-8999</v>
      </c>
      <c r="D238" s="63">
        <v>44325</v>
      </c>
    </row>
    <row r="239" spans="1:4" ht="12" customHeight="1">
      <c r="A239" s="249" t="s">
        <v>658</v>
      </c>
      <c r="B239" s="193"/>
      <c r="C239" s="217">
        <v>-851242</v>
      </c>
      <c r="D239" s="221">
        <v>-22045</v>
      </c>
    </row>
    <row r="240" spans="1:4" ht="22.5" customHeight="1">
      <c r="A240" s="249" t="s">
        <v>659</v>
      </c>
      <c r="B240" s="193"/>
      <c r="C240" s="253">
        <v>-1184032</v>
      </c>
      <c r="D240" s="221">
        <v>-888172</v>
      </c>
    </row>
    <row r="241" spans="1:4" ht="22.5" customHeight="1">
      <c r="A241" s="249" t="s">
        <v>660</v>
      </c>
      <c r="B241" s="193"/>
      <c r="C241" s="252" t="s">
        <v>457</v>
      </c>
      <c r="D241" s="65">
        <v>19212</v>
      </c>
    </row>
    <row r="242" spans="1:4" ht="24" customHeight="1">
      <c r="A242" s="249" t="s">
        <v>661</v>
      </c>
      <c r="B242" s="254"/>
      <c r="C242" s="255">
        <v>-7620</v>
      </c>
      <c r="D242" s="221">
        <v>-791</v>
      </c>
    </row>
    <row r="243" spans="1:4" ht="12" customHeight="1">
      <c r="A243" s="249" t="s">
        <v>662</v>
      </c>
      <c r="B243" s="193"/>
      <c r="C243" s="217">
        <v>152922</v>
      </c>
      <c r="D243" s="63">
        <v>370021</v>
      </c>
    </row>
    <row r="244" spans="1:4" ht="22.5" customHeight="1">
      <c r="A244" s="249" t="s">
        <v>663</v>
      </c>
      <c r="B244" s="193"/>
      <c r="C244" s="256">
        <v>2023659</v>
      </c>
      <c r="D244" s="65">
        <v>1180443</v>
      </c>
    </row>
    <row r="245" spans="1:4" ht="22.5" customHeight="1">
      <c r="A245" s="249" t="s">
        <v>664</v>
      </c>
      <c r="B245" s="193"/>
      <c r="C245" s="252" t="s">
        <v>457</v>
      </c>
      <c r="D245" s="221">
        <v>-76760</v>
      </c>
    </row>
    <row r="246" spans="1:4" ht="12" customHeight="1">
      <c r="A246" s="249" t="s">
        <v>665</v>
      </c>
      <c r="B246" s="193"/>
      <c r="C246" s="217" t="s">
        <v>457</v>
      </c>
      <c r="D246" s="214" t="s">
        <v>457</v>
      </c>
    </row>
    <row r="247" spans="1:4" ht="12" customHeight="1">
      <c r="A247" s="249" t="s">
        <v>666</v>
      </c>
      <c r="B247" s="193"/>
      <c r="C247" s="217">
        <v>-15651</v>
      </c>
      <c r="D247" s="221">
        <v>-85080</v>
      </c>
    </row>
    <row r="248" spans="1:4" ht="12" customHeight="1">
      <c r="A248" s="249" t="s">
        <v>667</v>
      </c>
      <c r="B248" s="193"/>
      <c r="C248" s="253">
        <v>-4799</v>
      </c>
      <c r="D248" s="221">
        <v>-8257</v>
      </c>
    </row>
    <row r="249" spans="1:4" ht="12" customHeight="1">
      <c r="A249" s="249" t="s">
        <v>668</v>
      </c>
      <c r="B249" s="193"/>
      <c r="C249" s="217">
        <v>-59207</v>
      </c>
      <c r="D249" s="221">
        <v>-1596</v>
      </c>
    </row>
    <row r="250" spans="1:4" ht="12" customHeight="1">
      <c r="A250" s="249" t="s">
        <v>669</v>
      </c>
      <c r="B250" s="193"/>
      <c r="C250" s="217">
        <v>5884</v>
      </c>
      <c r="D250" s="221">
        <f>-1828+791</f>
        <v>-1037</v>
      </c>
    </row>
    <row r="251" spans="1:4" ht="24" customHeight="1">
      <c r="A251" s="244" t="s">
        <v>670</v>
      </c>
      <c r="B251" s="257"/>
      <c r="C251" s="258">
        <f>C252+C260</f>
        <v>67740</v>
      </c>
      <c r="D251" s="259">
        <f>D252+D260</f>
        <v>-703321</v>
      </c>
    </row>
    <row r="252" spans="1:4" s="75" customFormat="1" ht="12" customHeight="1">
      <c r="A252" s="244" t="s">
        <v>671</v>
      </c>
      <c r="B252" s="260"/>
      <c r="C252" s="261">
        <f>SUM(C253:C259)</f>
        <v>28797756</v>
      </c>
      <c r="D252" s="262">
        <f>SUM(D253:D259)</f>
        <v>46671136</v>
      </c>
    </row>
    <row r="253" spans="1:4" ht="12" customHeight="1">
      <c r="A253" s="249" t="s">
        <v>672</v>
      </c>
      <c r="B253" s="193"/>
      <c r="C253" s="217">
        <v>3</v>
      </c>
      <c r="D253" s="63">
        <v>49</v>
      </c>
    </row>
    <row r="254" spans="1:4" ht="12" customHeight="1">
      <c r="A254" s="249" t="s">
        <v>673</v>
      </c>
      <c r="B254" s="193"/>
      <c r="C254" s="217">
        <v>554</v>
      </c>
      <c r="D254" s="63">
        <v>4870</v>
      </c>
    </row>
    <row r="255" spans="1:4" ht="12" customHeight="1">
      <c r="A255" s="249" t="s">
        <v>674</v>
      </c>
      <c r="B255" s="193"/>
      <c r="C255" s="217">
        <v>6411</v>
      </c>
      <c r="D255" s="63" t="s">
        <v>457</v>
      </c>
    </row>
    <row r="256" spans="1:4" ht="12" customHeight="1">
      <c r="A256" s="249" t="s">
        <v>675</v>
      </c>
      <c r="B256" s="193"/>
      <c r="C256" s="217">
        <v>1450</v>
      </c>
      <c r="D256" s="63">
        <v>35931</v>
      </c>
    </row>
    <row r="257" spans="1:4" ht="12" customHeight="1">
      <c r="A257" s="249" t="s">
        <v>676</v>
      </c>
      <c r="B257" s="193"/>
      <c r="C257" s="217" t="s">
        <v>457</v>
      </c>
      <c r="D257" s="63" t="s">
        <v>457</v>
      </c>
    </row>
    <row r="258" spans="1:4" ht="36">
      <c r="A258" s="249" t="s">
        <v>677</v>
      </c>
      <c r="B258" s="193"/>
      <c r="C258" s="263">
        <v>28782079</v>
      </c>
      <c r="D258" s="264">
        <v>46626672</v>
      </c>
    </row>
    <row r="259" spans="1:4" ht="12" customHeight="1">
      <c r="A259" s="249" t="s">
        <v>678</v>
      </c>
      <c r="B259" s="265"/>
      <c r="C259" s="266">
        <v>7259</v>
      </c>
      <c r="D259" s="267">
        <v>3614</v>
      </c>
    </row>
    <row r="260" spans="1:4" s="75" customFormat="1" ht="12" customHeight="1">
      <c r="A260" s="244" t="s">
        <v>679</v>
      </c>
      <c r="B260" s="188"/>
      <c r="C260" s="248">
        <f>SUM(C261:C268)</f>
        <v>-28730016</v>
      </c>
      <c r="D260" s="268">
        <f>SUM(D261:D268)</f>
        <v>-47374457</v>
      </c>
    </row>
    <row r="261" spans="1:4" ht="12" customHeight="1">
      <c r="A261" s="249" t="s">
        <v>680</v>
      </c>
      <c r="B261" s="193"/>
      <c r="C261" s="217">
        <v>-21423</v>
      </c>
      <c r="D261" s="214">
        <v>-11392</v>
      </c>
    </row>
    <row r="262" spans="1:4" ht="12" customHeight="1">
      <c r="A262" s="198" t="s">
        <v>681</v>
      </c>
      <c r="B262" s="193"/>
      <c r="C262" s="217">
        <v>-75590</v>
      </c>
      <c r="D262" s="214">
        <v>-77829</v>
      </c>
    </row>
    <row r="263" spans="1:4" ht="12" customHeight="1">
      <c r="A263" s="249" t="s">
        <v>682</v>
      </c>
      <c r="B263" s="193"/>
      <c r="C263" s="217">
        <v>-2575</v>
      </c>
      <c r="D263" s="214">
        <v>-2539</v>
      </c>
    </row>
    <row r="264" spans="1:4" ht="12" customHeight="1">
      <c r="A264" s="249" t="s">
        <v>683</v>
      </c>
      <c r="B264" s="193"/>
      <c r="C264" s="217">
        <v>-5473</v>
      </c>
      <c r="D264" s="214">
        <v>-3055</v>
      </c>
    </row>
    <row r="265" spans="1:4" ht="12" customHeight="1">
      <c r="A265" s="249" t="s">
        <v>684</v>
      </c>
      <c r="B265" s="193"/>
      <c r="C265" s="217" t="s">
        <v>457</v>
      </c>
      <c r="D265" s="214" t="s">
        <v>457</v>
      </c>
    </row>
    <row r="266" spans="1:4" ht="34.5" customHeight="1">
      <c r="A266" s="249" t="s">
        <v>685</v>
      </c>
      <c r="B266" s="193"/>
      <c r="C266" s="252">
        <v>-28624955</v>
      </c>
      <c r="D266" s="214">
        <v>-47279357</v>
      </c>
    </row>
    <row r="267" spans="1:4" ht="12" customHeight="1">
      <c r="A267" s="249" t="s">
        <v>686</v>
      </c>
      <c r="B267" s="193"/>
      <c r="C267" s="217" t="s">
        <v>457</v>
      </c>
      <c r="D267" s="214" t="s">
        <v>457</v>
      </c>
    </row>
    <row r="268" spans="1:4" ht="12" customHeight="1">
      <c r="A268" s="249" t="s">
        <v>687</v>
      </c>
      <c r="B268" s="193"/>
      <c r="C268" s="217" t="s">
        <v>457</v>
      </c>
      <c r="D268" s="214">
        <v>-285</v>
      </c>
    </row>
    <row r="269" spans="1:4" ht="24" customHeight="1">
      <c r="A269" s="244" t="s">
        <v>688</v>
      </c>
      <c r="B269" s="265"/>
      <c r="C269" s="269">
        <f>+C278</f>
        <v>-40637</v>
      </c>
      <c r="D269" s="270">
        <f>+D278</f>
        <v>-30575</v>
      </c>
    </row>
    <row r="270" spans="1:4" s="75" customFormat="1" ht="12" customHeight="1">
      <c r="A270" s="244" t="s">
        <v>689</v>
      </c>
      <c r="B270" s="260"/>
      <c r="C270" s="271" t="s">
        <v>457</v>
      </c>
      <c r="D270" s="272" t="s">
        <v>457</v>
      </c>
    </row>
    <row r="271" spans="1:4" ht="12" customHeight="1">
      <c r="A271" s="249" t="s">
        <v>690</v>
      </c>
      <c r="B271" s="193"/>
      <c r="C271" s="217" t="s">
        <v>457</v>
      </c>
      <c r="D271" s="63" t="s">
        <v>457</v>
      </c>
    </row>
    <row r="272" spans="1:4" ht="22.5" customHeight="1">
      <c r="A272" s="249" t="s">
        <v>691</v>
      </c>
      <c r="B272" s="193"/>
      <c r="C272" s="217" t="s">
        <v>457</v>
      </c>
      <c r="D272" s="63" t="s">
        <v>457</v>
      </c>
    </row>
    <row r="273" spans="1:4" ht="22.5" customHeight="1">
      <c r="A273" s="249" t="s">
        <v>692</v>
      </c>
      <c r="B273" s="193"/>
      <c r="C273" s="217" t="s">
        <v>457</v>
      </c>
      <c r="D273" s="63" t="s">
        <v>457</v>
      </c>
    </row>
    <row r="274" spans="1:4" ht="12" customHeight="1">
      <c r="A274" s="249" t="s">
        <v>693</v>
      </c>
      <c r="B274" s="193"/>
      <c r="C274" s="217" t="s">
        <v>457</v>
      </c>
      <c r="D274" s="63" t="s">
        <v>457</v>
      </c>
    </row>
    <row r="275" spans="1:4" ht="12" customHeight="1">
      <c r="A275" s="249" t="s">
        <v>694</v>
      </c>
      <c r="B275" s="193"/>
      <c r="C275" s="217" t="s">
        <v>457</v>
      </c>
      <c r="D275" s="63" t="s">
        <v>457</v>
      </c>
    </row>
    <row r="276" spans="1:4" ht="12" customHeight="1">
      <c r="A276" s="249" t="s">
        <v>695</v>
      </c>
      <c r="B276" s="193"/>
      <c r="C276" s="217" t="s">
        <v>457</v>
      </c>
      <c r="D276" s="63" t="s">
        <v>457</v>
      </c>
    </row>
    <row r="277" spans="1:4" ht="12" customHeight="1">
      <c r="A277" s="249" t="s">
        <v>678</v>
      </c>
      <c r="B277" s="265"/>
      <c r="C277" s="273" t="s">
        <v>457</v>
      </c>
      <c r="D277" s="274" t="s">
        <v>457</v>
      </c>
    </row>
    <row r="278" spans="1:4" s="75" customFormat="1" ht="12" customHeight="1">
      <c r="A278" s="244" t="s">
        <v>696</v>
      </c>
      <c r="B278" s="188"/>
      <c r="C278" s="248">
        <f>SUM(C280:C290)</f>
        <v>-40637</v>
      </c>
      <c r="D278" s="268">
        <f>SUM(D280:D290)</f>
        <v>-30575</v>
      </c>
    </row>
    <row r="279" spans="1:4" ht="12" customHeight="1">
      <c r="A279" s="249" t="s">
        <v>697</v>
      </c>
      <c r="B279" s="193"/>
      <c r="C279" s="217" t="s">
        <v>457</v>
      </c>
      <c r="D279" s="63" t="s">
        <v>457</v>
      </c>
    </row>
    <row r="280" spans="1:4" ht="22.5" customHeight="1">
      <c r="A280" s="249" t="s">
        <v>698</v>
      </c>
      <c r="B280" s="193"/>
      <c r="C280" s="217" t="s">
        <v>457</v>
      </c>
      <c r="D280" s="63" t="s">
        <v>457</v>
      </c>
    </row>
    <row r="281" spans="1:4" ht="22.5" customHeight="1">
      <c r="A281" s="249" t="s">
        <v>699</v>
      </c>
      <c r="B281" s="193"/>
      <c r="C281" s="217" t="s">
        <v>457</v>
      </c>
      <c r="D281" s="63" t="s">
        <v>457</v>
      </c>
    </row>
    <row r="282" spans="1:4" ht="12" customHeight="1">
      <c r="A282" s="249" t="s">
        <v>700</v>
      </c>
      <c r="B282" s="193"/>
      <c r="C282" s="217" t="s">
        <v>457</v>
      </c>
      <c r="D282" s="63" t="s">
        <v>457</v>
      </c>
    </row>
    <row r="283" spans="1:4" ht="12" customHeight="1">
      <c r="A283" s="249" t="s">
        <v>701</v>
      </c>
      <c r="B283" s="193"/>
      <c r="C283" s="217" t="s">
        <v>457</v>
      </c>
      <c r="D283" s="63" t="s">
        <v>457</v>
      </c>
    </row>
    <row r="284" spans="1:4" ht="12" customHeight="1">
      <c r="A284" s="249" t="s">
        <v>702</v>
      </c>
      <c r="B284" s="193"/>
      <c r="C284" s="217" t="s">
        <v>457</v>
      </c>
      <c r="D284" s="63" t="s">
        <v>457</v>
      </c>
    </row>
    <row r="285" spans="1:4" ht="12" customHeight="1">
      <c r="A285" s="249" t="s">
        <v>703</v>
      </c>
      <c r="B285" s="193"/>
      <c r="C285" s="217">
        <v>-36473</v>
      </c>
      <c r="D285" s="214">
        <v>-24774</v>
      </c>
    </row>
    <row r="286" spans="1:4" ht="12" customHeight="1">
      <c r="A286" s="249" t="s">
        <v>704</v>
      </c>
      <c r="B286" s="193"/>
      <c r="C286" s="217" t="s">
        <v>457</v>
      </c>
      <c r="D286" s="214" t="s">
        <v>457</v>
      </c>
    </row>
    <row r="287" spans="1:4" ht="12" customHeight="1">
      <c r="A287" s="249" t="s">
        <v>705</v>
      </c>
      <c r="B287" s="193"/>
      <c r="C287" s="217">
        <v>-663</v>
      </c>
      <c r="D287" s="214">
        <v>-563</v>
      </c>
    </row>
    <row r="288" spans="1:4" ht="12" customHeight="1">
      <c r="A288" s="249" t="s">
        <v>706</v>
      </c>
      <c r="B288" s="193"/>
      <c r="C288" s="217" t="s">
        <v>457</v>
      </c>
      <c r="D288" s="214" t="s">
        <v>457</v>
      </c>
    </row>
    <row r="289" spans="1:4" ht="12" customHeight="1">
      <c r="A289" s="249" t="s">
        <v>707</v>
      </c>
      <c r="B289" s="193"/>
      <c r="C289" s="217"/>
      <c r="D289" s="214">
        <v>-197</v>
      </c>
    </row>
    <row r="290" spans="1:4" ht="12" customHeight="1">
      <c r="A290" s="249" t="s">
        <v>708</v>
      </c>
      <c r="B290" s="193"/>
      <c r="C290" s="217">
        <f>-460-2941-100</f>
        <v>-3501</v>
      </c>
      <c r="D290" s="214">
        <v>-5041</v>
      </c>
    </row>
    <row r="291" spans="1:4" ht="12.75" customHeight="1">
      <c r="A291" s="244" t="s">
        <v>709</v>
      </c>
      <c r="B291" s="275"/>
      <c r="C291" s="276">
        <f>C269+C251+C226</f>
        <v>388659</v>
      </c>
      <c r="D291" s="268">
        <f>D292</f>
        <v>-89096</v>
      </c>
    </row>
    <row r="292" spans="1:4" ht="12.75" customHeight="1">
      <c r="A292" s="244" t="s">
        <v>710</v>
      </c>
      <c r="B292" s="275"/>
      <c r="C292" s="277">
        <f>C291</f>
        <v>388659</v>
      </c>
      <c r="D292" s="214">
        <v>-89096</v>
      </c>
    </row>
    <row r="293" spans="1:4" ht="24" customHeight="1">
      <c r="A293" s="222" t="s">
        <v>711</v>
      </c>
      <c r="B293" s="275"/>
      <c r="C293" s="278"/>
      <c r="D293" s="279"/>
    </row>
    <row r="294" spans="1:4" ht="12" customHeight="1">
      <c r="A294" s="222" t="s">
        <v>712</v>
      </c>
      <c r="B294" s="275"/>
      <c r="C294" s="280">
        <v>525479</v>
      </c>
      <c r="D294" s="281">
        <f>600043+14102+1478-1048</f>
        <v>614575</v>
      </c>
    </row>
    <row r="295" spans="1:4" ht="12" customHeight="1" thickBot="1">
      <c r="A295" s="282" t="s">
        <v>713</v>
      </c>
      <c r="B295" s="283"/>
      <c r="C295" s="284">
        <f>C291+C294</f>
        <v>914138</v>
      </c>
      <c r="D295" s="285">
        <f>D291+D294</f>
        <v>525479</v>
      </c>
    </row>
    <row r="296" spans="1:4" s="41" customFormat="1" ht="12.75" customHeight="1" thickTop="1">
      <c r="A296" s="286"/>
      <c r="B296" s="287"/>
      <c r="C296" s="288"/>
      <c r="D296" s="289"/>
    </row>
    <row r="297" spans="1:4" s="41" customFormat="1" ht="12.75" customHeight="1">
      <c r="A297" s="286"/>
      <c r="B297" s="287"/>
      <c r="C297" s="288"/>
      <c r="D297" s="289"/>
    </row>
    <row r="298" spans="1:4" s="41" customFormat="1" ht="16.5" customHeight="1">
      <c r="A298" s="286"/>
      <c r="B298" s="287"/>
      <c r="C298" s="288"/>
      <c r="D298" s="289"/>
    </row>
    <row r="299" spans="1:4" s="41" customFormat="1" ht="16.5" customHeight="1">
      <c r="A299" s="286"/>
      <c r="B299" s="287"/>
      <c r="C299" s="288"/>
      <c r="D299" s="289"/>
    </row>
    <row r="300" spans="1:4" s="41" customFormat="1" ht="18.75">
      <c r="A300" s="290" t="s">
        <v>714</v>
      </c>
      <c r="B300" s="291"/>
      <c r="C300" s="292"/>
      <c r="D300" s="293"/>
    </row>
    <row r="301" spans="1:4" s="41" customFormat="1" ht="6.75" customHeight="1">
      <c r="A301" s="294"/>
      <c r="B301" s="291"/>
      <c r="C301" s="292"/>
      <c r="D301" s="293"/>
    </row>
    <row r="302" spans="1:4" s="41" customFormat="1" ht="16.5">
      <c r="A302" s="295" t="s">
        <v>715</v>
      </c>
      <c r="B302" s="291"/>
      <c r="C302" s="292"/>
      <c r="D302" s="293"/>
    </row>
    <row r="303" spans="1:4" s="41" customFormat="1" ht="12.75" customHeight="1">
      <c r="A303" s="296"/>
      <c r="B303" s="297"/>
      <c r="C303" s="298"/>
      <c r="D303" s="299"/>
    </row>
    <row r="304" spans="1:4" s="41" customFormat="1" ht="17.25" thickBot="1">
      <c r="A304" s="300" t="s">
        <v>716</v>
      </c>
      <c r="B304" s="301"/>
      <c r="C304" s="298"/>
      <c r="D304" s="299"/>
    </row>
    <row r="305" spans="1:4" ht="12" customHeight="1" thickTop="1">
      <c r="A305" s="302" t="s">
        <v>717</v>
      </c>
      <c r="B305" s="303"/>
      <c r="C305" s="304" t="s">
        <v>718</v>
      </c>
      <c r="D305" s="305" t="s">
        <v>719</v>
      </c>
    </row>
    <row r="306" spans="1:4" ht="12" customHeight="1">
      <c r="A306" s="306" t="s">
        <v>720</v>
      </c>
      <c r="B306" s="307"/>
      <c r="C306" s="217">
        <v>866968</v>
      </c>
      <c r="D306" s="63">
        <v>487063</v>
      </c>
    </row>
    <row r="307" spans="1:4" ht="12" customHeight="1">
      <c r="A307" s="306" t="s">
        <v>721</v>
      </c>
      <c r="B307" s="307"/>
      <c r="C307" s="217" t="s">
        <v>457</v>
      </c>
      <c r="D307" s="308" t="s">
        <v>457</v>
      </c>
    </row>
    <row r="308" spans="1:4" ht="12" customHeight="1">
      <c r="A308" s="306" t="s">
        <v>722</v>
      </c>
      <c r="B308" s="307"/>
      <c r="C308" s="217" t="s">
        <v>457</v>
      </c>
      <c r="D308" s="308" t="s">
        <v>457</v>
      </c>
    </row>
    <row r="309" spans="1:4" ht="12" customHeight="1">
      <c r="A309" s="306" t="s">
        <v>723</v>
      </c>
      <c r="B309" s="307"/>
      <c r="C309" s="217">
        <v>1218</v>
      </c>
      <c r="D309" s="63">
        <v>1715</v>
      </c>
    </row>
    <row r="310" spans="1:4" s="75" customFormat="1" ht="12" customHeight="1" thickBot="1">
      <c r="A310" s="309" t="s">
        <v>724</v>
      </c>
      <c r="B310" s="310"/>
      <c r="C310" s="178">
        <f>C306+C309</f>
        <v>868186</v>
      </c>
      <c r="D310" s="124">
        <f>SUM(D306:D309)</f>
        <v>488778</v>
      </c>
    </row>
    <row r="311" spans="1:4" s="75" customFormat="1" ht="12" customHeight="1" thickBot="1" thickTop="1">
      <c r="A311" s="311"/>
      <c r="B311" s="312"/>
      <c r="C311" s="313"/>
      <c r="D311" s="314"/>
    </row>
    <row r="312" spans="1:4" ht="12" customHeight="1" thickTop="1">
      <c r="A312" s="302" t="s">
        <v>725</v>
      </c>
      <c r="B312" s="303"/>
      <c r="C312" s="304" t="s">
        <v>718</v>
      </c>
      <c r="D312" s="305" t="s">
        <v>719</v>
      </c>
    </row>
    <row r="313" spans="1:4" s="75" customFormat="1" ht="12.75" customHeight="1">
      <c r="A313" s="315" t="s">
        <v>726</v>
      </c>
      <c r="B313" s="316"/>
      <c r="C313" s="317">
        <v>752963</v>
      </c>
      <c r="D313" s="318">
        <v>424549</v>
      </c>
    </row>
    <row r="314" spans="1:4" s="75" customFormat="1" ht="12.75" customHeight="1">
      <c r="A314" s="315" t="s">
        <v>727</v>
      </c>
      <c r="B314" s="319"/>
      <c r="C314" s="317">
        <f>+C316+C318+C320+C321</f>
        <v>115223</v>
      </c>
      <c r="D314" s="318">
        <f>+D316+D318+D320+D321</f>
        <v>64229</v>
      </c>
    </row>
    <row r="315" spans="1:4" s="75" customFormat="1" ht="12.75" customHeight="1">
      <c r="A315" s="320" t="s">
        <v>728</v>
      </c>
      <c r="B315" s="321"/>
      <c r="C315" s="322">
        <v>12911</v>
      </c>
      <c r="D315" s="323">
        <v>5392</v>
      </c>
    </row>
    <row r="316" spans="1:4" s="75" customFormat="1" ht="12.75" customHeight="1">
      <c r="A316" s="320" t="s">
        <v>729</v>
      </c>
      <c r="B316" s="321"/>
      <c r="C316" s="322">
        <v>53558</v>
      </c>
      <c r="D316" s="323">
        <v>18892</v>
      </c>
    </row>
    <row r="317" spans="1:4" s="75" customFormat="1" ht="12.75" customHeight="1">
      <c r="A317" s="320" t="s">
        <v>730</v>
      </c>
      <c r="B317" s="321"/>
      <c r="C317" s="322">
        <v>17798</v>
      </c>
      <c r="D317" s="323">
        <v>13956</v>
      </c>
    </row>
    <row r="318" spans="1:4" s="75" customFormat="1" ht="12.75" customHeight="1">
      <c r="A318" s="320" t="s">
        <v>729</v>
      </c>
      <c r="B318" s="321"/>
      <c r="C318" s="322">
        <v>37936</v>
      </c>
      <c r="D318" s="323">
        <v>29189</v>
      </c>
    </row>
    <row r="319" spans="1:4" s="75" customFormat="1" ht="12.75" customHeight="1">
      <c r="A319" s="320" t="s">
        <v>731</v>
      </c>
      <c r="B319" s="321"/>
      <c r="C319" s="322">
        <v>885</v>
      </c>
      <c r="D319" s="323">
        <v>626</v>
      </c>
    </row>
    <row r="320" spans="1:4" s="75" customFormat="1" ht="12.75" customHeight="1">
      <c r="A320" s="320" t="s">
        <v>729</v>
      </c>
      <c r="B320" s="321"/>
      <c r="C320" s="322">
        <v>5942</v>
      </c>
      <c r="D320" s="323">
        <v>3636</v>
      </c>
    </row>
    <row r="321" spans="1:4" s="75" customFormat="1" ht="12.75" customHeight="1">
      <c r="A321" s="320" t="s">
        <v>732</v>
      </c>
      <c r="B321" s="321"/>
      <c r="C321" s="322">
        <v>17787</v>
      </c>
      <c r="D321" s="324">
        <v>12512</v>
      </c>
    </row>
    <row r="322" spans="1:4" s="75" customFormat="1" ht="12.75" customHeight="1" thickBot="1">
      <c r="A322" s="325" t="s">
        <v>733</v>
      </c>
      <c r="B322" s="310"/>
      <c r="C322" s="178">
        <f>C313+C314</f>
        <v>868186</v>
      </c>
      <c r="D322" s="124">
        <f>SUM(D313:D314)</f>
        <v>488778</v>
      </c>
    </row>
    <row r="323" spans="1:4" s="41" customFormat="1" ht="13.5" customHeight="1" thickTop="1">
      <c r="A323" s="296"/>
      <c r="B323" s="297"/>
      <c r="C323" s="326"/>
      <c r="D323" s="327"/>
    </row>
    <row r="324" spans="1:4" s="41" customFormat="1" ht="17.25" thickBot="1">
      <c r="A324" s="300" t="s">
        <v>734</v>
      </c>
      <c r="B324" s="301"/>
      <c r="C324" s="326"/>
      <c r="D324" s="327"/>
    </row>
    <row r="325" spans="1:4" ht="24" customHeight="1" thickTop="1">
      <c r="A325" s="302" t="s">
        <v>735</v>
      </c>
      <c r="B325" s="328"/>
      <c r="C325" s="304" t="s">
        <v>718</v>
      </c>
      <c r="D325" s="305" t="s">
        <v>719</v>
      </c>
    </row>
    <row r="326" spans="1:4" ht="12" customHeight="1">
      <c r="A326" s="306" t="s">
        <v>736</v>
      </c>
      <c r="B326" s="307"/>
      <c r="C326" s="317">
        <v>43403</v>
      </c>
      <c r="D326" s="329">
        <v>34657</v>
      </c>
    </row>
    <row r="327" spans="1:4" ht="12" customHeight="1">
      <c r="A327" s="306" t="s">
        <v>737</v>
      </c>
      <c r="B327" s="307"/>
      <c r="C327" s="224">
        <v>1780098</v>
      </c>
      <c r="D327" s="330">
        <v>928932</v>
      </c>
    </row>
    <row r="328" spans="1:4" ht="12" customHeight="1">
      <c r="A328" s="306" t="s">
        <v>738</v>
      </c>
      <c r="B328" s="307"/>
      <c r="C328" s="194">
        <v>193</v>
      </c>
      <c r="D328" s="331" t="s">
        <v>457</v>
      </c>
    </row>
    <row r="329" spans="1:4" ht="12" customHeight="1">
      <c r="A329" s="306" t="s">
        <v>739</v>
      </c>
      <c r="B329" s="307"/>
      <c r="C329" s="194" t="s">
        <v>457</v>
      </c>
      <c r="D329" s="331" t="s">
        <v>457</v>
      </c>
    </row>
    <row r="330" spans="1:4" ht="12" customHeight="1">
      <c r="A330" s="306" t="s">
        <v>740</v>
      </c>
      <c r="B330" s="307"/>
      <c r="C330" s="317">
        <f>SUM(C331:C333)</f>
        <v>3192</v>
      </c>
      <c r="D330" s="329">
        <f>SUM(D331:D333)</f>
        <v>3242</v>
      </c>
    </row>
    <row r="331" spans="1:4" ht="12" customHeight="1">
      <c r="A331" s="306" t="s">
        <v>741</v>
      </c>
      <c r="B331" s="307"/>
      <c r="C331" s="332">
        <v>1983</v>
      </c>
      <c r="D331" s="333">
        <v>1987</v>
      </c>
    </row>
    <row r="332" spans="1:4" ht="12" customHeight="1">
      <c r="A332" s="306" t="s">
        <v>742</v>
      </c>
      <c r="B332" s="307"/>
      <c r="C332" s="332">
        <v>966</v>
      </c>
      <c r="D332" s="333">
        <v>1248</v>
      </c>
    </row>
    <row r="333" spans="1:4" ht="12" customHeight="1">
      <c r="A333" s="306" t="s">
        <v>743</v>
      </c>
      <c r="B333" s="307"/>
      <c r="C333" s="332">
        <v>243</v>
      </c>
      <c r="D333" s="333">
        <v>7</v>
      </c>
    </row>
    <row r="334" spans="1:4" ht="12" customHeight="1">
      <c r="A334" s="306" t="s">
        <v>744</v>
      </c>
      <c r="B334" s="307"/>
      <c r="C334" s="317">
        <f>SUM(C335:C336)</f>
        <v>10321</v>
      </c>
      <c r="D334" s="329">
        <f>SUM(D335:D336)</f>
        <v>9625</v>
      </c>
    </row>
    <row r="335" spans="1:4" ht="12" customHeight="1">
      <c r="A335" s="306" t="s">
        <v>745</v>
      </c>
      <c r="B335" s="307"/>
      <c r="C335" s="332">
        <v>10242</v>
      </c>
      <c r="D335" s="333">
        <v>9588</v>
      </c>
    </row>
    <row r="336" spans="1:4" ht="12" customHeight="1">
      <c r="A336" s="306" t="s">
        <v>746</v>
      </c>
      <c r="B336" s="307"/>
      <c r="C336" s="332">
        <v>79</v>
      </c>
      <c r="D336" s="333">
        <v>37</v>
      </c>
    </row>
    <row r="337" spans="1:4" s="75" customFormat="1" ht="12" customHeight="1" thickBot="1">
      <c r="A337" s="334" t="s">
        <v>747</v>
      </c>
      <c r="B337" s="335"/>
      <c r="C337" s="336">
        <f>C326+C327+C330+C334+C328</f>
        <v>1837207</v>
      </c>
      <c r="D337" s="337">
        <f>D326+D327+D330+D334</f>
        <v>976456</v>
      </c>
    </row>
    <row r="338" spans="1:4" ht="12" customHeight="1" thickTop="1">
      <c r="A338" s="338" t="s">
        <v>748</v>
      </c>
      <c r="B338" s="339"/>
      <c r="C338" s="340">
        <v>-1567</v>
      </c>
      <c r="D338" s="341">
        <v>-1309</v>
      </c>
    </row>
    <row r="339" spans="1:4" s="75" customFormat="1" ht="12" customHeight="1" thickBot="1">
      <c r="A339" s="309" t="s">
        <v>749</v>
      </c>
      <c r="B339" s="310"/>
      <c r="C339" s="342">
        <f>SUM(C337:C338)</f>
        <v>1835640</v>
      </c>
      <c r="D339" s="343">
        <f>D337+D338</f>
        <v>975147</v>
      </c>
    </row>
    <row r="340" spans="1:4" s="41" customFormat="1" ht="9.75" customHeight="1" thickBot="1" thickTop="1">
      <c r="A340" s="296"/>
      <c r="B340" s="297"/>
      <c r="C340" s="326"/>
      <c r="D340" s="327"/>
    </row>
    <row r="341" spans="1:4" ht="24" customHeight="1" thickTop="1">
      <c r="A341" s="344" t="s">
        <v>750</v>
      </c>
      <c r="B341" s="328"/>
      <c r="C341" s="304" t="s">
        <v>718</v>
      </c>
      <c r="D341" s="305" t="s">
        <v>719</v>
      </c>
    </row>
    <row r="342" spans="1:4" ht="12" customHeight="1">
      <c r="A342" s="306" t="s">
        <v>751</v>
      </c>
      <c r="B342" s="307"/>
      <c r="C342" s="336">
        <v>46889</v>
      </c>
      <c r="D342" s="345">
        <v>37257</v>
      </c>
    </row>
    <row r="343" spans="1:4" ht="12" customHeight="1">
      <c r="A343" s="306" t="s">
        <v>752</v>
      </c>
      <c r="B343" s="307"/>
      <c r="C343" s="336">
        <f>SUM(C344:C349)</f>
        <v>1779997</v>
      </c>
      <c r="D343" s="345">
        <f>SUM(D344:D349)</f>
        <v>929574</v>
      </c>
    </row>
    <row r="344" spans="1:4" ht="12" customHeight="1">
      <c r="A344" s="306" t="s">
        <v>753</v>
      </c>
      <c r="B344" s="307"/>
      <c r="C344" s="332">
        <v>1235692</v>
      </c>
      <c r="D344" s="346">
        <v>407748</v>
      </c>
    </row>
    <row r="345" spans="1:4" ht="12" customHeight="1">
      <c r="A345" s="306" t="s">
        <v>754</v>
      </c>
      <c r="B345" s="307"/>
      <c r="C345" s="332">
        <v>73785</v>
      </c>
      <c r="D345" s="346">
        <v>259812</v>
      </c>
    </row>
    <row r="346" spans="1:4" ht="12" customHeight="1">
      <c r="A346" s="306" t="s">
        <v>755</v>
      </c>
      <c r="B346" s="307"/>
      <c r="C346" s="332">
        <v>163698</v>
      </c>
      <c r="D346" s="346">
        <v>60821</v>
      </c>
    </row>
    <row r="347" spans="1:4" ht="12" customHeight="1">
      <c r="A347" s="306" t="s">
        <v>756</v>
      </c>
      <c r="B347" s="307"/>
      <c r="C347" s="332">
        <v>282234</v>
      </c>
      <c r="D347" s="346">
        <v>192024</v>
      </c>
    </row>
    <row r="348" spans="1:4" ht="12" customHeight="1">
      <c r="A348" s="306" t="s">
        <v>757</v>
      </c>
      <c r="B348" s="307"/>
      <c r="C348" s="332">
        <v>23006</v>
      </c>
      <c r="D348" s="346">
        <v>3451</v>
      </c>
    </row>
    <row r="349" spans="1:4" ht="12" customHeight="1">
      <c r="A349" s="306" t="s">
        <v>758</v>
      </c>
      <c r="B349" s="307"/>
      <c r="C349" s="332">
        <v>1582</v>
      </c>
      <c r="D349" s="346">
        <v>5718</v>
      </c>
    </row>
    <row r="350" spans="1:4" ht="12" customHeight="1">
      <c r="A350" s="306" t="s">
        <v>759</v>
      </c>
      <c r="B350" s="307"/>
      <c r="C350" s="336">
        <f>C351+C352</f>
        <v>10321</v>
      </c>
      <c r="D350" s="345">
        <f>SUM(D351:D352)</f>
        <v>9625</v>
      </c>
    </row>
    <row r="351" spans="1:4" ht="12" customHeight="1">
      <c r="A351" s="306" t="s">
        <v>760</v>
      </c>
      <c r="B351" s="307"/>
      <c r="C351" s="332">
        <v>10242</v>
      </c>
      <c r="D351" s="346">
        <v>9588</v>
      </c>
    </row>
    <row r="352" spans="1:4" ht="12" customHeight="1">
      <c r="A352" s="306" t="s">
        <v>761</v>
      </c>
      <c r="B352" s="307"/>
      <c r="C352" s="332">
        <v>79</v>
      </c>
      <c r="D352" s="346">
        <v>37</v>
      </c>
    </row>
    <row r="353" spans="1:4" s="75" customFormat="1" ht="12" customHeight="1" thickBot="1">
      <c r="A353" s="309" t="s">
        <v>747</v>
      </c>
      <c r="B353" s="310"/>
      <c r="C353" s="342">
        <f>C342+C343+C350</f>
        <v>1837207</v>
      </c>
      <c r="D353" s="347">
        <f>D342+D343+D350</f>
        <v>976456</v>
      </c>
    </row>
    <row r="354" spans="1:4" s="41" customFormat="1" ht="9.75" customHeight="1" thickBot="1" thickTop="1">
      <c r="A354" s="296"/>
      <c r="B354" s="297"/>
      <c r="C354" s="326"/>
      <c r="D354" s="327"/>
    </row>
    <row r="355" spans="1:4" ht="24" customHeight="1" thickTop="1">
      <c r="A355" s="344" t="s">
        <v>762</v>
      </c>
      <c r="B355" s="328"/>
      <c r="C355" s="304" t="s">
        <v>718</v>
      </c>
      <c r="D355" s="305" t="s">
        <v>719</v>
      </c>
    </row>
    <row r="356" spans="1:4" ht="12" customHeight="1">
      <c r="A356" s="306" t="s">
        <v>751</v>
      </c>
      <c r="B356" s="307"/>
      <c r="C356" s="317">
        <v>46889</v>
      </c>
      <c r="D356" s="318">
        <v>37257</v>
      </c>
    </row>
    <row r="357" spans="1:4" ht="12" customHeight="1">
      <c r="A357" s="306" t="s">
        <v>763</v>
      </c>
      <c r="B357" s="307"/>
      <c r="C357" s="317">
        <f>SUM(C358:C362)</f>
        <v>1779997</v>
      </c>
      <c r="D357" s="318">
        <f>SUM(D358:D362)</f>
        <v>929574</v>
      </c>
    </row>
    <row r="358" spans="1:4" ht="12" customHeight="1">
      <c r="A358" s="306" t="s">
        <v>753</v>
      </c>
      <c r="B358" s="307"/>
      <c r="C358" s="332">
        <v>1219524</v>
      </c>
      <c r="D358" s="346">
        <v>407659</v>
      </c>
    </row>
    <row r="359" spans="1:4" ht="12" customHeight="1">
      <c r="A359" s="306" t="s">
        <v>754</v>
      </c>
      <c r="B359" s="307"/>
      <c r="C359" s="332">
        <v>56099</v>
      </c>
      <c r="D359" s="346">
        <v>253751</v>
      </c>
    </row>
    <row r="360" spans="1:4" ht="12" customHeight="1">
      <c r="A360" s="306" t="s">
        <v>755</v>
      </c>
      <c r="B360" s="307"/>
      <c r="C360" s="332">
        <v>94964</v>
      </c>
      <c r="D360" s="346">
        <v>31431</v>
      </c>
    </row>
    <row r="361" spans="1:4" ht="12" customHeight="1">
      <c r="A361" s="306" t="s">
        <v>756</v>
      </c>
      <c r="B361" s="307"/>
      <c r="C361" s="332">
        <v>321877</v>
      </c>
      <c r="D361" s="346">
        <v>172990</v>
      </c>
    </row>
    <row r="362" spans="1:4" ht="12" customHeight="1">
      <c r="A362" s="306" t="s">
        <v>757</v>
      </c>
      <c r="B362" s="307"/>
      <c r="C362" s="332">
        <v>87533</v>
      </c>
      <c r="D362" s="346">
        <v>63743</v>
      </c>
    </row>
    <row r="363" spans="1:4" ht="12" customHeight="1">
      <c r="A363" s="306" t="s">
        <v>759</v>
      </c>
      <c r="B363" s="307"/>
      <c r="C363" s="317">
        <f>SUM(C364:C365)</f>
        <v>10321</v>
      </c>
      <c r="D363" s="318">
        <f>SUM(D364:D365)</f>
        <v>9625</v>
      </c>
    </row>
    <row r="364" spans="1:4" ht="12" customHeight="1">
      <c r="A364" s="306" t="s">
        <v>760</v>
      </c>
      <c r="B364" s="307"/>
      <c r="C364" s="332">
        <v>10242</v>
      </c>
      <c r="D364" s="346">
        <v>9588</v>
      </c>
    </row>
    <row r="365" spans="1:4" ht="12" customHeight="1">
      <c r="A365" s="306" t="s">
        <v>761</v>
      </c>
      <c r="B365" s="307"/>
      <c r="C365" s="332">
        <v>79</v>
      </c>
      <c r="D365" s="346">
        <v>37</v>
      </c>
    </row>
    <row r="366" spans="1:4" s="75" customFormat="1" ht="12" customHeight="1" thickBot="1">
      <c r="A366" s="309" t="s">
        <v>747</v>
      </c>
      <c r="B366" s="310"/>
      <c r="C366" s="342">
        <f>C356+C357+C363</f>
        <v>1837207</v>
      </c>
      <c r="D366" s="347">
        <f>D356+D357+D363</f>
        <v>976456</v>
      </c>
    </row>
    <row r="367" spans="1:4" s="41" customFormat="1" ht="14.25" customHeight="1" thickTop="1">
      <c r="A367" s="296"/>
      <c r="B367" s="297"/>
      <c r="C367" s="326"/>
      <c r="D367" s="327"/>
    </row>
    <row r="368" spans="1:4" s="41" customFormat="1" ht="14.25" customHeight="1">
      <c r="A368" s="296"/>
      <c r="B368" s="297"/>
      <c r="C368" s="326"/>
      <c r="D368" s="327"/>
    </row>
    <row r="369" spans="1:4" s="41" customFormat="1" ht="14.25" customHeight="1">
      <c r="A369" s="296"/>
      <c r="B369" s="297"/>
      <c r="C369" s="326"/>
      <c r="D369" s="327"/>
    </row>
    <row r="370" spans="1:4" s="41" customFormat="1" ht="14.25" customHeight="1">
      <c r="A370" s="296"/>
      <c r="B370" s="297"/>
      <c r="C370" s="326"/>
      <c r="D370" s="327"/>
    </row>
    <row r="371" spans="1:4" s="41" customFormat="1" ht="14.25" customHeight="1" thickBot="1">
      <c r="A371" s="296"/>
      <c r="B371" s="297"/>
      <c r="C371" s="326"/>
      <c r="D371" s="327"/>
    </row>
    <row r="372" spans="1:4" ht="24" customHeight="1" thickTop="1">
      <c r="A372" s="302" t="s">
        <v>764</v>
      </c>
      <c r="B372" s="303"/>
      <c r="C372" s="304" t="s">
        <v>718</v>
      </c>
      <c r="D372" s="305" t="s">
        <v>719</v>
      </c>
    </row>
    <row r="373" spans="1:4" s="75" customFormat="1" ht="12" customHeight="1">
      <c r="A373" s="348" t="s">
        <v>726</v>
      </c>
      <c r="B373" s="316"/>
      <c r="C373" s="317">
        <v>479640</v>
      </c>
      <c r="D373" s="318">
        <v>834775</v>
      </c>
    </row>
    <row r="374" spans="1:4" s="75" customFormat="1" ht="12" customHeight="1">
      <c r="A374" s="348" t="s">
        <v>727</v>
      </c>
      <c r="B374" s="319"/>
      <c r="C374" s="317">
        <f>C376+C378+C380+C382+C383</f>
        <v>1357567</v>
      </c>
      <c r="D374" s="318">
        <f>+D376+D380+D382+D383+D378</f>
        <v>141681</v>
      </c>
    </row>
    <row r="375" spans="1:4" s="75" customFormat="1" ht="12" customHeight="1">
      <c r="A375" s="320" t="s">
        <v>728</v>
      </c>
      <c r="B375" s="321"/>
      <c r="C375" s="322">
        <v>221950</v>
      </c>
      <c r="D375" s="323">
        <v>17909</v>
      </c>
    </row>
    <row r="376" spans="1:4" s="75" customFormat="1" ht="12" customHeight="1">
      <c r="A376" s="320" t="s">
        <v>729</v>
      </c>
      <c r="B376" s="321"/>
      <c r="C376" s="322">
        <v>920716</v>
      </c>
      <c r="D376" s="323">
        <v>62754</v>
      </c>
    </row>
    <row r="377" spans="1:4" s="75" customFormat="1" ht="12" customHeight="1">
      <c r="A377" s="320" t="s">
        <v>765</v>
      </c>
      <c r="B377" s="321"/>
      <c r="C377" s="322">
        <v>82603</v>
      </c>
      <c r="D377" s="323">
        <v>570</v>
      </c>
    </row>
    <row r="378" spans="1:4" s="75" customFormat="1" ht="12" customHeight="1">
      <c r="A378" s="320" t="s">
        <v>729</v>
      </c>
      <c r="B378" s="321"/>
      <c r="C378" s="322">
        <v>344365</v>
      </c>
      <c r="D378" s="323">
        <v>2332</v>
      </c>
    </row>
    <row r="379" spans="1:4" s="75" customFormat="1" ht="12" customHeight="1">
      <c r="A379" s="320" t="s">
        <v>766</v>
      </c>
      <c r="B379" s="321"/>
      <c r="C379" s="322">
        <v>21284</v>
      </c>
      <c r="D379" s="323">
        <v>32595</v>
      </c>
    </row>
    <row r="380" spans="1:4" s="75" customFormat="1" ht="12" customHeight="1">
      <c r="A380" s="320" t="s">
        <v>729</v>
      </c>
      <c r="B380" s="321"/>
      <c r="C380" s="322">
        <v>45370</v>
      </c>
      <c r="D380" s="323">
        <v>68172</v>
      </c>
    </row>
    <row r="381" spans="1:4" s="75" customFormat="1" ht="12" customHeight="1">
      <c r="A381" s="320" t="s">
        <v>767</v>
      </c>
      <c r="B381" s="321"/>
      <c r="C381" s="322">
        <v>4348</v>
      </c>
      <c r="D381" s="323">
        <v>19</v>
      </c>
    </row>
    <row r="382" spans="1:4" s="75" customFormat="1" ht="12" customHeight="1">
      <c r="A382" s="320" t="s">
        <v>729</v>
      </c>
      <c r="B382" s="321"/>
      <c r="C382" s="322">
        <v>29161</v>
      </c>
      <c r="D382" s="323">
        <v>111</v>
      </c>
    </row>
    <row r="383" spans="1:5" s="75" customFormat="1" ht="12" customHeight="1">
      <c r="A383" s="349" t="s">
        <v>732</v>
      </c>
      <c r="B383" s="321"/>
      <c r="C383" s="350">
        <v>17955</v>
      </c>
      <c r="D383" s="351">
        <f>9486-1174</f>
        <v>8312</v>
      </c>
      <c r="E383" s="74"/>
    </row>
    <row r="384" spans="1:4" s="75" customFormat="1" ht="12" customHeight="1" thickBot="1">
      <c r="A384" s="352" t="s">
        <v>768</v>
      </c>
      <c r="B384" s="310"/>
      <c r="C384" s="353">
        <f>C373+C374</f>
        <v>1837207</v>
      </c>
      <c r="D384" s="354">
        <f>SUM(D373:D374)</f>
        <v>976456</v>
      </c>
    </row>
    <row r="385" spans="1:4" s="41" customFormat="1" ht="12.75" customHeight="1" thickBot="1" thickTop="1">
      <c r="A385" s="296"/>
      <c r="B385" s="297"/>
      <c r="C385" s="326"/>
      <c r="D385" s="327"/>
    </row>
    <row r="386" spans="1:4" ht="12.75" customHeight="1" thickTop="1">
      <c r="A386" s="344" t="s">
        <v>769</v>
      </c>
      <c r="B386" s="328"/>
      <c r="C386" s="304" t="s">
        <v>718</v>
      </c>
      <c r="D386" s="305" t="s">
        <v>719</v>
      </c>
    </row>
    <row r="387" spans="1:4" ht="12.75">
      <c r="A387" s="306" t="s">
        <v>770</v>
      </c>
      <c r="B387" s="307"/>
      <c r="C387" s="600">
        <v>1766626</v>
      </c>
      <c r="D387" s="355">
        <v>965522</v>
      </c>
    </row>
    <row r="388" spans="1:4" ht="12.75">
      <c r="A388" s="306" t="s">
        <v>771</v>
      </c>
      <c r="B388" s="356"/>
      <c r="C388" s="357">
        <v>52602</v>
      </c>
      <c r="D388" s="358" t="s">
        <v>457</v>
      </c>
    </row>
    <row r="389" spans="1:4" ht="12.75">
      <c r="A389" s="306" t="s">
        <v>772</v>
      </c>
      <c r="B389" s="356"/>
      <c r="C389" s="357">
        <v>7658</v>
      </c>
      <c r="D389" s="358">
        <v>1309</v>
      </c>
    </row>
    <row r="390" spans="1:4" ht="12.75">
      <c r="A390" s="306" t="s">
        <v>773</v>
      </c>
      <c r="B390" s="356"/>
      <c r="C390" s="357">
        <v>287</v>
      </c>
      <c r="D390" s="358" t="s">
        <v>457</v>
      </c>
    </row>
    <row r="391" spans="1:4" ht="12.75">
      <c r="A391" s="306" t="s">
        <v>774</v>
      </c>
      <c r="B391" s="356"/>
      <c r="C391" s="357">
        <v>6164</v>
      </c>
      <c r="D391" s="358" t="s">
        <v>457</v>
      </c>
    </row>
    <row r="392" spans="1:4" ht="12.75">
      <c r="A392" s="306" t="s">
        <v>775</v>
      </c>
      <c r="B392" s="356"/>
      <c r="C392" s="357">
        <v>1207</v>
      </c>
      <c r="D392" s="358">
        <v>1309</v>
      </c>
    </row>
    <row r="393" spans="1:4" ht="12.75">
      <c r="A393" s="306" t="s">
        <v>776</v>
      </c>
      <c r="B393" s="356"/>
      <c r="C393" s="357">
        <f>C394+C395</f>
        <v>10321</v>
      </c>
      <c r="D393" s="358">
        <f>D394+D395</f>
        <v>9625</v>
      </c>
    </row>
    <row r="394" spans="1:4" ht="12.75">
      <c r="A394" s="306" t="s">
        <v>777</v>
      </c>
      <c r="B394" s="356"/>
      <c r="C394" s="357">
        <v>10242</v>
      </c>
      <c r="D394" s="358">
        <v>9588</v>
      </c>
    </row>
    <row r="395" spans="1:4" ht="12.75">
      <c r="A395" s="306" t="s">
        <v>778</v>
      </c>
      <c r="B395" s="356"/>
      <c r="C395" s="357">
        <v>79</v>
      </c>
      <c r="D395" s="358">
        <v>37</v>
      </c>
    </row>
    <row r="396" spans="1:4" ht="12.75">
      <c r="A396" s="306" t="s">
        <v>779</v>
      </c>
      <c r="B396" s="307"/>
      <c r="C396" s="217">
        <v>2</v>
      </c>
      <c r="D396" s="63">
        <v>9</v>
      </c>
    </row>
    <row r="397" spans="1:4" ht="12.75">
      <c r="A397" s="306" t="s">
        <v>780</v>
      </c>
      <c r="B397" s="307"/>
      <c r="C397" s="217">
        <v>77</v>
      </c>
      <c r="D397" s="63">
        <v>28</v>
      </c>
    </row>
    <row r="398" spans="1:4" s="75" customFormat="1" ht="12.75" customHeight="1" thickBot="1">
      <c r="A398" s="309" t="s">
        <v>747</v>
      </c>
      <c r="B398" s="310"/>
      <c r="C398" s="178">
        <f>C387+C389+C393+C388</f>
        <v>1837207</v>
      </c>
      <c r="D398" s="124">
        <f>D387+D389+D393</f>
        <v>976456</v>
      </c>
    </row>
    <row r="399" spans="1:4" s="41" customFormat="1" ht="12.75" customHeight="1" thickBot="1" thickTop="1">
      <c r="A399" s="296"/>
      <c r="B399" s="297"/>
      <c r="C399" s="326"/>
      <c r="D399" s="327"/>
    </row>
    <row r="400" spans="1:4" ht="36" customHeight="1" thickTop="1">
      <c r="A400" s="302" t="s">
        <v>781</v>
      </c>
      <c r="B400" s="303"/>
      <c r="C400" s="304" t="s">
        <v>718</v>
      </c>
      <c r="D400" s="305" t="s">
        <v>719</v>
      </c>
    </row>
    <row r="401" spans="1:4" ht="12.75">
      <c r="A401" s="306" t="s">
        <v>782</v>
      </c>
      <c r="B401" s="356"/>
      <c r="C401" s="217">
        <v>42433</v>
      </c>
      <c r="D401" s="63" t="s">
        <v>457</v>
      </c>
    </row>
    <row r="402" spans="1:4" ht="12.75">
      <c r="A402" s="306" t="s">
        <v>783</v>
      </c>
      <c r="B402" s="356"/>
      <c r="C402" s="217">
        <v>5685</v>
      </c>
      <c r="D402" s="63" t="s">
        <v>457</v>
      </c>
    </row>
    <row r="403" spans="1:4" ht="12.75">
      <c r="A403" s="306" t="s">
        <v>784</v>
      </c>
      <c r="B403" s="356"/>
      <c r="C403" s="217" t="s">
        <v>457</v>
      </c>
      <c r="D403" s="63" t="s">
        <v>457</v>
      </c>
    </row>
    <row r="404" spans="1:4" ht="12" customHeight="1">
      <c r="A404" s="306" t="s">
        <v>785</v>
      </c>
      <c r="B404" s="356"/>
      <c r="C404" s="217">
        <v>5685</v>
      </c>
      <c r="D404" s="63" t="s">
        <v>457</v>
      </c>
    </row>
    <row r="405" spans="1:4" ht="12.75">
      <c r="A405" s="306" t="s">
        <v>786</v>
      </c>
      <c r="B405" s="356"/>
      <c r="C405" s="357" t="s">
        <v>457</v>
      </c>
      <c r="D405" s="358" t="s">
        <v>457</v>
      </c>
    </row>
    <row r="406" spans="1:4" s="75" customFormat="1" ht="24" customHeight="1" thickBot="1">
      <c r="A406" s="309" t="s">
        <v>787</v>
      </c>
      <c r="B406" s="310"/>
      <c r="C406" s="178">
        <f>C401+C402</f>
        <v>48118</v>
      </c>
      <c r="D406" s="124" t="s">
        <v>457</v>
      </c>
    </row>
    <row r="407" spans="1:4" s="41" customFormat="1" ht="12.75" customHeight="1" thickBot="1" thickTop="1">
      <c r="A407" s="296"/>
      <c r="B407" s="297"/>
      <c r="C407" s="326"/>
      <c r="D407" s="327"/>
    </row>
    <row r="408" spans="1:4" ht="12" customHeight="1" thickTop="1">
      <c r="A408" s="302" t="s">
        <v>788</v>
      </c>
      <c r="B408" s="303"/>
      <c r="C408" s="304" t="s">
        <v>718</v>
      </c>
      <c r="D408" s="305" t="s">
        <v>719</v>
      </c>
    </row>
    <row r="409" spans="1:4" ht="12.75">
      <c r="A409" s="306" t="s">
        <v>789</v>
      </c>
      <c r="B409" s="356"/>
      <c r="C409" s="359">
        <v>-62</v>
      </c>
      <c r="D409" s="360" t="s">
        <v>457</v>
      </c>
    </row>
    <row r="410" spans="1:4" ht="12.75">
      <c r="A410" s="306" t="s">
        <v>790</v>
      </c>
      <c r="B410" s="356"/>
      <c r="C410" s="359">
        <v>-1505</v>
      </c>
      <c r="D410" s="360">
        <f>D413</f>
        <v>-1309</v>
      </c>
    </row>
    <row r="411" spans="1:4" ht="12.75">
      <c r="A411" s="306" t="s">
        <v>784</v>
      </c>
      <c r="B411" s="356"/>
      <c r="C411" s="359">
        <v>-57</v>
      </c>
      <c r="D411" s="360" t="s">
        <v>457</v>
      </c>
    </row>
    <row r="412" spans="1:4" ht="12" customHeight="1">
      <c r="A412" s="306" t="s">
        <v>791</v>
      </c>
      <c r="B412" s="356"/>
      <c r="C412" s="359">
        <v>-241</v>
      </c>
      <c r="D412" s="360" t="s">
        <v>457</v>
      </c>
    </row>
    <row r="413" spans="1:4" ht="12.75">
      <c r="A413" s="306" t="s">
        <v>792</v>
      </c>
      <c r="B413" s="356"/>
      <c r="C413" s="332">
        <v>-1207</v>
      </c>
      <c r="D413" s="361">
        <v>-1309</v>
      </c>
    </row>
    <row r="414" spans="1:4" s="75" customFormat="1" ht="12.75" customHeight="1" thickBot="1">
      <c r="A414" s="309" t="s">
        <v>793</v>
      </c>
      <c r="B414" s="310"/>
      <c r="C414" s="353">
        <f>C409+C410</f>
        <v>-1567</v>
      </c>
      <c r="D414" s="362">
        <f>SUM(D411:D413)</f>
        <v>-1309</v>
      </c>
    </row>
    <row r="415" spans="1:4" s="41" customFormat="1" ht="7.5" customHeight="1" thickBot="1" thickTop="1">
      <c r="A415" s="296"/>
      <c r="B415" s="297"/>
      <c r="C415" s="326"/>
      <c r="D415" s="327"/>
    </row>
    <row r="416" spans="1:4" ht="22.5" customHeight="1" thickTop="1">
      <c r="A416" s="344" t="s">
        <v>794</v>
      </c>
      <c r="B416" s="328"/>
      <c r="C416" s="304" t="s">
        <v>718</v>
      </c>
      <c r="D416" s="305" t="s">
        <v>719</v>
      </c>
    </row>
    <row r="417" spans="1:4" ht="12" customHeight="1">
      <c r="A417" s="306" t="s">
        <v>795</v>
      </c>
      <c r="B417" s="307"/>
      <c r="C417" s="317">
        <v>-1309</v>
      </c>
      <c r="D417" s="329">
        <v>-1286</v>
      </c>
    </row>
    <row r="418" spans="1:4" ht="12" customHeight="1">
      <c r="A418" s="306" t="s">
        <v>577</v>
      </c>
      <c r="B418" s="307"/>
      <c r="C418" s="363">
        <f>C419+C420</f>
        <v>-508</v>
      </c>
      <c r="D418" s="364">
        <f>SUM(D420)</f>
        <v>-23</v>
      </c>
    </row>
    <row r="419" spans="1:4" ht="12" customHeight="1">
      <c r="A419" s="365" t="s">
        <v>796</v>
      </c>
      <c r="B419" s="307"/>
      <c r="C419" s="363">
        <v>-88</v>
      </c>
      <c r="D419" s="364" t="s">
        <v>457</v>
      </c>
    </row>
    <row r="420" spans="1:4" ht="12" customHeight="1">
      <c r="A420" s="365" t="s">
        <v>797</v>
      </c>
      <c r="B420" s="307"/>
      <c r="C420" s="363">
        <v>-420</v>
      </c>
      <c r="D420" s="364">
        <v>-23</v>
      </c>
    </row>
    <row r="421" spans="1:4" ht="12" customHeight="1">
      <c r="A421" s="306" t="s">
        <v>798</v>
      </c>
      <c r="B421" s="307"/>
      <c r="C421" s="217"/>
      <c r="D421" s="308" t="s">
        <v>457</v>
      </c>
    </row>
    <row r="422" spans="1:4" ht="12" customHeight="1">
      <c r="A422" s="306" t="s">
        <v>799</v>
      </c>
      <c r="B422" s="307"/>
      <c r="C422" s="217">
        <v>250</v>
      </c>
      <c r="D422" s="308" t="s">
        <v>457</v>
      </c>
    </row>
    <row r="423" spans="1:4" ht="12" customHeight="1">
      <c r="A423" s="366" t="s">
        <v>800</v>
      </c>
      <c r="B423" s="367"/>
      <c r="C423" s="368">
        <v>250</v>
      </c>
      <c r="D423" s="369" t="s">
        <v>457</v>
      </c>
    </row>
    <row r="424" spans="1:4" s="75" customFormat="1" ht="12" customHeight="1" thickBot="1">
      <c r="A424" s="309" t="s">
        <v>801</v>
      </c>
      <c r="B424" s="310"/>
      <c r="C424" s="178">
        <f>C417+C418+C422</f>
        <v>-1567</v>
      </c>
      <c r="D424" s="370">
        <f>D417+D420</f>
        <v>-1309</v>
      </c>
    </row>
    <row r="425" spans="1:4" s="75" customFormat="1" ht="9.75" customHeight="1" thickBot="1" thickTop="1">
      <c r="A425" s="311"/>
      <c r="B425" s="312"/>
      <c r="C425" s="313"/>
      <c r="D425" s="314"/>
    </row>
    <row r="426" spans="1:4" ht="12" customHeight="1" thickTop="1">
      <c r="A426" s="302" t="s">
        <v>802</v>
      </c>
      <c r="B426" s="303"/>
      <c r="C426" s="304" t="s">
        <v>718</v>
      </c>
      <c r="D426" s="305" t="s">
        <v>719</v>
      </c>
    </row>
    <row r="427" spans="1:4" ht="12.75">
      <c r="A427" s="306" t="s">
        <v>803</v>
      </c>
      <c r="B427" s="307"/>
      <c r="C427" s="248" t="s">
        <v>457</v>
      </c>
      <c r="D427" s="371" t="s">
        <v>457</v>
      </c>
    </row>
    <row r="428" spans="1:4" ht="12.75">
      <c r="A428" s="306" t="s">
        <v>804</v>
      </c>
      <c r="B428" s="307"/>
      <c r="C428" s="372">
        <v>1837207</v>
      </c>
      <c r="D428" s="373">
        <v>976456</v>
      </c>
    </row>
    <row r="429" spans="1:4" s="75" customFormat="1" ht="12.75" customHeight="1" thickBot="1">
      <c r="A429" s="309" t="s">
        <v>768</v>
      </c>
      <c r="B429" s="310"/>
      <c r="C429" s="374">
        <f>C428</f>
        <v>1837207</v>
      </c>
      <c r="D429" s="375">
        <f>D428</f>
        <v>976456</v>
      </c>
    </row>
    <row r="430" spans="1:4" s="41" customFormat="1" ht="13.5" thickTop="1">
      <c r="A430" s="376"/>
      <c r="B430" s="37"/>
      <c r="C430" s="377"/>
      <c r="D430" s="378"/>
    </row>
    <row r="431" spans="1:4" s="41" customFormat="1" ht="12.75">
      <c r="A431" s="376"/>
      <c r="B431" s="37"/>
      <c r="C431" s="377"/>
      <c r="D431" s="378"/>
    </row>
    <row r="432" spans="1:4" s="41" customFormat="1" ht="12.75">
      <c r="A432" s="376"/>
      <c r="B432" s="37"/>
      <c r="C432" s="377"/>
      <c r="D432" s="378"/>
    </row>
    <row r="433" spans="1:4" s="41" customFormat="1" ht="12.75">
      <c r="A433" s="376"/>
      <c r="B433" s="37"/>
      <c r="C433" s="377"/>
      <c r="D433" s="378"/>
    </row>
    <row r="434" spans="1:4" s="41" customFormat="1" ht="12.75">
      <c r="A434" s="376"/>
      <c r="B434" s="37"/>
      <c r="C434" s="377"/>
      <c r="D434" s="378"/>
    </row>
    <row r="435" spans="1:4" s="41" customFormat="1" ht="12.75">
      <c r="A435" s="376"/>
      <c r="B435" s="37"/>
      <c r="C435" s="377"/>
      <c r="D435" s="378"/>
    </row>
    <row r="436" spans="1:4" s="41" customFormat="1" ht="4.5" customHeight="1">
      <c r="A436" s="376"/>
      <c r="B436" s="37"/>
      <c r="C436" s="377"/>
      <c r="D436" s="378"/>
    </row>
    <row r="437" spans="1:4" s="41" customFormat="1" ht="19.5" customHeight="1" thickBot="1">
      <c r="A437" s="300" t="s">
        <v>805</v>
      </c>
      <c r="B437" s="301"/>
      <c r="C437" s="326"/>
      <c r="D437" s="327"/>
    </row>
    <row r="438" spans="1:4" ht="24.75" customHeight="1" thickTop="1">
      <c r="A438" s="302" t="s">
        <v>806</v>
      </c>
      <c r="B438" s="328"/>
      <c r="C438" s="304" t="s">
        <v>718</v>
      </c>
      <c r="D438" s="305" t="s">
        <v>719</v>
      </c>
    </row>
    <row r="439" spans="1:4" ht="12.75" customHeight="1">
      <c r="A439" s="306" t="s">
        <v>807</v>
      </c>
      <c r="B439" s="307"/>
      <c r="C439" s="379">
        <v>4805078</v>
      </c>
      <c r="D439" s="380">
        <v>3639537</v>
      </c>
    </row>
    <row r="440" spans="1:4" ht="12.75" customHeight="1">
      <c r="A440" s="306" t="s">
        <v>808</v>
      </c>
      <c r="B440" s="307"/>
      <c r="C440" s="379">
        <v>112525</v>
      </c>
      <c r="D440" s="380">
        <v>63731</v>
      </c>
    </row>
    <row r="441" spans="1:4" ht="12.75" customHeight="1">
      <c r="A441" s="306" t="s">
        <v>809</v>
      </c>
      <c r="B441" s="307"/>
      <c r="C441" s="379">
        <v>2954</v>
      </c>
      <c r="D441" s="380">
        <v>3004</v>
      </c>
    </row>
    <row r="442" spans="1:4" ht="12.75" customHeight="1">
      <c r="A442" s="306" t="s">
        <v>810</v>
      </c>
      <c r="B442" s="307"/>
      <c r="C442" s="379">
        <f>SUM(C443:C444)</f>
        <v>220</v>
      </c>
      <c r="D442" s="380">
        <f>SUM(D443:D444)</f>
        <v>428</v>
      </c>
    </row>
    <row r="443" spans="1:4" ht="12.75" customHeight="1">
      <c r="A443" s="381" t="s">
        <v>811</v>
      </c>
      <c r="B443" s="307"/>
      <c r="C443" s="382" t="s">
        <v>457</v>
      </c>
      <c r="D443" s="383">
        <v>349</v>
      </c>
    </row>
    <row r="444" spans="1:4" ht="12.75" customHeight="1">
      <c r="A444" s="381" t="s">
        <v>812</v>
      </c>
      <c r="B444" s="307"/>
      <c r="C444" s="382">
        <v>220</v>
      </c>
      <c r="D444" s="383">
        <v>79</v>
      </c>
    </row>
    <row r="445" spans="1:4" ht="12.75" customHeight="1">
      <c r="A445" s="306" t="s">
        <v>813</v>
      </c>
      <c r="B445" s="307"/>
      <c r="C445" s="196">
        <f>C446+C447</f>
        <v>130831</v>
      </c>
      <c r="D445" s="384">
        <f>D446+D447</f>
        <v>157880</v>
      </c>
    </row>
    <row r="446" spans="1:4" ht="12.75" customHeight="1">
      <c r="A446" s="306" t="s">
        <v>814</v>
      </c>
      <c r="B446" s="307"/>
      <c r="C446" s="208">
        <v>38498</v>
      </c>
      <c r="D446" s="385">
        <v>58268</v>
      </c>
    </row>
    <row r="447" spans="1:4" ht="12.75" customHeight="1">
      <c r="A447" s="306" t="s">
        <v>778</v>
      </c>
      <c r="B447" s="307"/>
      <c r="C447" s="208">
        <v>92333</v>
      </c>
      <c r="D447" s="385">
        <v>99612</v>
      </c>
    </row>
    <row r="448" spans="1:4" ht="12.75" customHeight="1">
      <c r="A448" s="306" t="s">
        <v>815</v>
      </c>
      <c r="B448" s="307"/>
      <c r="C448" s="386">
        <v>17433</v>
      </c>
      <c r="D448" s="387">
        <v>24056</v>
      </c>
    </row>
    <row r="449" spans="1:4" s="75" customFormat="1" ht="24.75" customHeight="1" thickBot="1">
      <c r="A449" s="388" t="s">
        <v>816</v>
      </c>
      <c r="B449" s="389"/>
      <c r="C449" s="390">
        <f>C439+C440+C441+C442+C445+C448</f>
        <v>5069041</v>
      </c>
      <c r="D449" s="391">
        <f>D439+D440+D441+D442+D445+D448</f>
        <v>3888636</v>
      </c>
    </row>
    <row r="450" spans="1:4" ht="24.75" thickTop="1">
      <c r="A450" s="338" t="s">
        <v>817</v>
      </c>
      <c r="B450" s="339"/>
      <c r="C450" s="392">
        <v>-243861</v>
      </c>
      <c r="D450" s="393">
        <v>-247488</v>
      </c>
    </row>
    <row r="451" spans="1:4" s="75" customFormat="1" ht="12.75" customHeight="1" thickBot="1">
      <c r="A451" s="309" t="s">
        <v>818</v>
      </c>
      <c r="B451" s="310"/>
      <c r="C451" s="178">
        <f>C449+C450</f>
        <v>4825180</v>
      </c>
      <c r="D451" s="370">
        <f>D449+D450</f>
        <v>3641148</v>
      </c>
    </row>
    <row r="452" spans="1:4" s="41" customFormat="1" ht="13.5" thickTop="1">
      <c r="A452" s="376"/>
      <c r="B452" s="37"/>
      <c r="C452" s="377"/>
      <c r="D452" s="378"/>
    </row>
    <row r="453" spans="1:4" s="41" customFormat="1" ht="19.5" customHeight="1" thickBot="1">
      <c r="A453" s="376"/>
      <c r="B453" s="37"/>
      <c r="C453" s="377"/>
      <c r="D453" s="378"/>
    </row>
    <row r="454" spans="1:4" ht="24.75" customHeight="1" thickTop="1">
      <c r="A454" s="302" t="s">
        <v>819</v>
      </c>
      <c r="B454" s="328"/>
      <c r="C454" s="304" t="s">
        <v>718</v>
      </c>
      <c r="D454" s="305" t="s">
        <v>719</v>
      </c>
    </row>
    <row r="455" spans="1:4" ht="12.75" customHeight="1">
      <c r="A455" s="306" t="s">
        <v>751</v>
      </c>
      <c r="B455" s="307"/>
      <c r="C455" s="379">
        <v>824083</v>
      </c>
      <c r="D455" s="394">
        <v>525455</v>
      </c>
    </row>
    <row r="456" spans="1:4" ht="12.75" customHeight="1">
      <c r="A456" s="306" t="s">
        <v>752</v>
      </c>
      <c r="B456" s="307"/>
      <c r="C456" s="379">
        <f>SUM(C457:C462)</f>
        <v>4114127</v>
      </c>
      <c r="D456" s="394">
        <f>SUM(D457:D462)</f>
        <v>3205301</v>
      </c>
    </row>
    <row r="457" spans="1:4" ht="12.75" customHeight="1">
      <c r="A457" s="306" t="s">
        <v>820</v>
      </c>
      <c r="B457" s="307"/>
      <c r="C457" s="217">
        <v>198803</v>
      </c>
      <c r="D457" s="63">
        <v>224182</v>
      </c>
    </row>
    <row r="458" spans="1:4" ht="12.75" customHeight="1">
      <c r="A458" s="306" t="s">
        <v>821</v>
      </c>
      <c r="B458" s="307"/>
      <c r="C458" s="322">
        <v>657161</v>
      </c>
      <c r="D458" s="323">
        <v>497546</v>
      </c>
    </row>
    <row r="459" spans="1:4" ht="12.75" customHeight="1">
      <c r="A459" s="306" t="s">
        <v>822</v>
      </c>
      <c r="B459" s="307"/>
      <c r="C459" s="322">
        <v>1322790</v>
      </c>
      <c r="D459" s="323">
        <v>992661</v>
      </c>
    </row>
    <row r="460" spans="1:4" ht="12.75" customHeight="1">
      <c r="A460" s="306" t="s">
        <v>823</v>
      </c>
      <c r="B460" s="307"/>
      <c r="C460" s="322">
        <v>988632</v>
      </c>
      <c r="D460" s="323">
        <v>782593</v>
      </c>
    </row>
    <row r="461" spans="1:4" ht="12.75" customHeight="1">
      <c r="A461" s="306" t="s">
        <v>824</v>
      </c>
      <c r="B461" s="307"/>
      <c r="C461" s="322">
        <v>565467</v>
      </c>
      <c r="D461" s="323">
        <v>379291</v>
      </c>
    </row>
    <row r="462" spans="1:4" ht="12.75" customHeight="1">
      <c r="A462" s="306" t="s">
        <v>825</v>
      </c>
      <c r="B462" s="307"/>
      <c r="C462" s="322">
        <v>381274</v>
      </c>
      <c r="D462" s="323">
        <v>329028</v>
      </c>
    </row>
    <row r="463" spans="1:4" ht="12.75" customHeight="1">
      <c r="A463" s="306" t="s">
        <v>759</v>
      </c>
      <c r="B463" s="307"/>
      <c r="C463" s="196">
        <f>C464+C465</f>
        <v>130831</v>
      </c>
      <c r="D463" s="197">
        <f>D464+D465</f>
        <v>157880</v>
      </c>
    </row>
    <row r="464" spans="1:4" ht="12.75" customHeight="1">
      <c r="A464" s="306" t="s">
        <v>760</v>
      </c>
      <c r="B464" s="307"/>
      <c r="C464" s="210">
        <v>38498</v>
      </c>
      <c r="D464" s="211">
        <v>58268</v>
      </c>
    </row>
    <row r="465" spans="1:4" ht="12.75" customHeight="1">
      <c r="A465" s="306" t="s">
        <v>761</v>
      </c>
      <c r="B465" s="307"/>
      <c r="C465" s="210">
        <v>92333</v>
      </c>
      <c r="D465" s="211">
        <v>99612</v>
      </c>
    </row>
    <row r="466" spans="1:4" s="75" customFormat="1" ht="12.75" customHeight="1" thickBot="1">
      <c r="A466" s="309" t="s">
        <v>826</v>
      </c>
      <c r="B466" s="310"/>
      <c r="C466" s="178">
        <f>C463+C456+C455</f>
        <v>5069041</v>
      </c>
      <c r="D466" s="124">
        <f>D463+D456+D455</f>
        <v>3888636</v>
      </c>
    </row>
    <row r="467" spans="1:4" s="41" customFormat="1" ht="12" customHeight="1" thickBot="1" thickTop="1">
      <c r="A467" s="376"/>
      <c r="B467" s="37"/>
      <c r="C467" s="377"/>
      <c r="D467" s="378"/>
    </row>
    <row r="468" spans="1:4" ht="36.75" customHeight="1" thickTop="1">
      <c r="A468" s="302" t="s">
        <v>827</v>
      </c>
      <c r="B468" s="328"/>
      <c r="C468" s="304" t="s">
        <v>718</v>
      </c>
      <c r="D468" s="305" t="s">
        <v>719</v>
      </c>
    </row>
    <row r="469" spans="1:4" ht="12.75" customHeight="1">
      <c r="A469" s="306" t="s">
        <v>751</v>
      </c>
      <c r="B469" s="307"/>
      <c r="C469" s="379">
        <v>824083</v>
      </c>
      <c r="D469" s="394">
        <v>525455</v>
      </c>
    </row>
    <row r="470" spans="1:4" ht="12.75" customHeight="1">
      <c r="A470" s="306" t="s">
        <v>763</v>
      </c>
      <c r="B470" s="307"/>
      <c r="C470" s="379">
        <f>SUM(C471:C475)</f>
        <v>4114127</v>
      </c>
      <c r="D470" s="394">
        <f>SUM(D471:D475)</f>
        <v>3205301</v>
      </c>
    </row>
    <row r="471" spans="1:4" ht="12.75" customHeight="1">
      <c r="A471" s="306" t="s">
        <v>753</v>
      </c>
      <c r="B471" s="307"/>
      <c r="C471" s="382">
        <v>243112</v>
      </c>
      <c r="D471" s="395">
        <v>240142</v>
      </c>
    </row>
    <row r="472" spans="1:4" ht="12.75" customHeight="1">
      <c r="A472" s="306" t="s">
        <v>754</v>
      </c>
      <c r="B472" s="307"/>
      <c r="C472" s="382">
        <v>209174</v>
      </c>
      <c r="D472" s="395">
        <v>57501</v>
      </c>
    </row>
    <row r="473" spans="1:4" ht="12.75" customHeight="1">
      <c r="A473" s="306" t="s">
        <v>755</v>
      </c>
      <c r="B473" s="307"/>
      <c r="C473" s="382">
        <v>1017730</v>
      </c>
      <c r="D473" s="395">
        <v>1106454</v>
      </c>
    </row>
    <row r="474" spans="1:4" ht="12.75" customHeight="1">
      <c r="A474" s="306" t="s">
        <v>756</v>
      </c>
      <c r="B474" s="307"/>
      <c r="C474" s="382">
        <v>1328721</v>
      </c>
      <c r="D474" s="395">
        <v>928097</v>
      </c>
    </row>
    <row r="475" spans="1:4" ht="12.75" customHeight="1">
      <c r="A475" s="306" t="s">
        <v>757</v>
      </c>
      <c r="B475" s="307"/>
      <c r="C475" s="382">
        <v>1315390</v>
      </c>
      <c r="D475" s="395">
        <v>873107</v>
      </c>
    </row>
    <row r="476" spans="1:4" ht="12.75" customHeight="1">
      <c r="A476" s="306" t="s">
        <v>759</v>
      </c>
      <c r="B476" s="307"/>
      <c r="C476" s="379">
        <f>SUM(C477:C478)</f>
        <v>130831</v>
      </c>
      <c r="D476" s="394">
        <f>SUM(D477:D478)</f>
        <v>157880</v>
      </c>
    </row>
    <row r="477" spans="1:4" ht="12.75" customHeight="1">
      <c r="A477" s="306" t="s">
        <v>760</v>
      </c>
      <c r="B477" s="307"/>
      <c r="C477" s="210">
        <v>38498</v>
      </c>
      <c r="D477" s="211">
        <v>58268</v>
      </c>
    </row>
    <row r="478" spans="1:4" ht="12.75" customHeight="1">
      <c r="A478" s="306" t="s">
        <v>761</v>
      </c>
      <c r="B478" s="307"/>
      <c r="C478" s="210">
        <v>92333</v>
      </c>
      <c r="D478" s="211">
        <v>99612</v>
      </c>
    </row>
    <row r="479" spans="1:4" s="75" customFormat="1" ht="12.75" customHeight="1" thickBot="1">
      <c r="A479" s="309" t="s">
        <v>826</v>
      </c>
      <c r="B479" s="310"/>
      <c r="C479" s="396">
        <f>C469+C470+C476</f>
        <v>5069041</v>
      </c>
      <c r="D479" s="397">
        <f>D469+D470+D476</f>
        <v>3888636</v>
      </c>
    </row>
    <row r="480" spans="1:4" s="400" customFormat="1" ht="12" customHeight="1" thickTop="1">
      <c r="A480" s="311"/>
      <c r="B480" s="312"/>
      <c r="C480" s="398"/>
      <c r="D480" s="399"/>
    </row>
    <row r="481" spans="1:4" s="400" customFormat="1" ht="12" customHeight="1">
      <c r="A481" s="311"/>
      <c r="B481" s="312"/>
      <c r="C481" s="398"/>
      <c r="D481" s="399"/>
    </row>
    <row r="482" spans="1:4" s="400" customFormat="1" ht="12" customHeight="1">
      <c r="A482" s="311"/>
      <c r="B482" s="312"/>
      <c r="C482" s="398"/>
      <c r="D482" s="399"/>
    </row>
    <row r="483" spans="1:4" s="400" customFormat="1" ht="12" customHeight="1">
      <c r="A483" s="311"/>
      <c r="B483" s="312"/>
      <c r="C483" s="398"/>
      <c r="D483" s="399"/>
    </row>
    <row r="484" spans="1:4" s="400" customFormat="1" ht="12" customHeight="1" thickBot="1">
      <c r="A484" s="311"/>
      <c r="B484" s="312"/>
      <c r="C484" s="398"/>
      <c r="D484" s="399"/>
    </row>
    <row r="485" spans="1:4" ht="34.5" customHeight="1" thickTop="1">
      <c r="A485" s="302" t="s">
        <v>828</v>
      </c>
      <c r="B485" s="328"/>
      <c r="C485" s="304" t="s">
        <v>718</v>
      </c>
      <c r="D485" s="305" t="s">
        <v>719</v>
      </c>
    </row>
    <row r="486" spans="1:4" s="75" customFormat="1" ht="12.75" customHeight="1">
      <c r="A486" s="401" t="s">
        <v>726</v>
      </c>
      <c r="B486" s="316"/>
      <c r="C486" s="379">
        <v>4215615</v>
      </c>
      <c r="D486" s="394">
        <v>3151148</v>
      </c>
    </row>
    <row r="487" spans="1:4" s="75" customFormat="1" ht="12.75" customHeight="1">
      <c r="A487" s="401" t="s">
        <v>727</v>
      </c>
      <c r="B487" s="319"/>
      <c r="C487" s="379">
        <f>C489+C491+C493+C494</f>
        <v>853426</v>
      </c>
      <c r="D487" s="394">
        <f>+D493+D489+D494+D491</f>
        <v>737488</v>
      </c>
    </row>
    <row r="488" spans="1:4" s="75" customFormat="1" ht="12.75" customHeight="1">
      <c r="A488" s="320" t="s">
        <v>829</v>
      </c>
      <c r="B488" s="319"/>
      <c r="C488" s="322">
        <v>186781</v>
      </c>
      <c r="D488" s="323">
        <v>244386</v>
      </c>
    </row>
    <row r="489" spans="1:4" s="75" customFormat="1" ht="12.75" customHeight="1">
      <c r="A489" s="320" t="s">
        <v>729</v>
      </c>
      <c r="B489" s="319"/>
      <c r="C489" s="322">
        <v>398128</v>
      </c>
      <c r="D489" s="323">
        <v>511132</v>
      </c>
    </row>
    <row r="490" spans="1:4" s="75" customFormat="1" ht="12.75" customHeight="1">
      <c r="A490" s="320" t="s">
        <v>830</v>
      </c>
      <c r="B490" s="319"/>
      <c r="C490" s="322">
        <v>54977</v>
      </c>
      <c r="D490" s="323">
        <v>12421</v>
      </c>
    </row>
    <row r="491" spans="1:4" s="75" customFormat="1" ht="12.75" customHeight="1">
      <c r="A491" s="320" t="s">
        <v>729</v>
      </c>
      <c r="B491" s="319"/>
      <c r="C491" s="322">
        <v>229193</v>
      </c>
      <c r="D491" s="323">
        <v>50833</v>
      </c>
    </row>
    <row r="492" spans="1:4" s="75" customFormat="1" ht="12.75" customHeight="1">
      <c r="A492" s="320" t="s">
        <v>831</v>
      </c>
      <c r="B492" s="319"/>
      <c r="C492" s="322">
        <v>35480</v>
      </c>
      <c r="D492" s="323">
        <v>37955</v>
      </c>
    </row>
    <row r="493" spans="1:4" s="75" customFormat="1" ht="12.75" customHeight="1">
      <c r="A493" s="320" t="s">
        <v>729</v>
      </c>
      <c r="B493" s="319"/>
      <c r="C493" s="322">
        <v>147179</v>
      </c>
      <c r="D493" s="323">
        <v>132994</v>
      </c>
    </row>
    <row r="494" spans="1:6" s="75" customFormat="1" ht="12.75" customHeight="1">
      <c r="A494" s="320" t="s">
        <v>832</v>
      </c>
      <c r="B494" s="321"/>
      <c r="C494" s="322">
        <v>78926</v>
      </c>
      <c r="D494" s="323">
        <f>58700-16171</f>
        <v>42529</v>
      </c>
      <c r="F494" s="74"/>
    </row>
    <row r="495" spans="1:6" s="75" customFormat="1" ht="15" customHeight="1" thickBot="1">
      <c r="A495" s="352" t="s">
        <v>833</v>
      </c>
      <c r="B495" s="402"/>
      <c r="C495" s="396">
        <f>C486+C487</f>
        <v>5069041</v>
      </c>
      <c r="D495" s="397">
        <f>SUM(D486:D487)</f>
        <v>3888636</v>
      </c>
      <c r="F495" s="74"/>
    </row>
    <row r="496" spans="1:4" s="41" customFormat="1" ht="9.75" customHeight="1" thickBot="1" thickTop="1">
      <c r="A496" s="311"/>
      <c r="B496" s="301"/>
      <c r="C496" s="403"/>
      <c r="D496" s="404"/>
    </row>
    <row r="497" spans="1:4" ht="22.5" customHeight="1" thickTop="1">
      <c r="A497" s="302" t="s">
        <v>834</v>
      </c>
      <c r="B497" s="328"/>
      <c r="C497" s="304" t="s">
        <v>718</v>
      </c>
      <c r="D497" s="305" t="s">
        <v>719</v>
      </c>
    </row>
    <row r="498" spans="1:5" ht="12" customHeight="1">
      <c r="A498" s="306" t="s">
        <v>770</v>
      </c>
      <c r="B498" s="356"/>
      <c r="C498" s="379">
        <v>4083805</v>
      </c>
      <c r="D498" s="394">
        <v>3386500</v>
      </c>
      <c r="E498" s="864"/>
    </row>
    <row r="499" spans="1:4" ht="12" customHeight="1">
      <c r="A499" s="306" t="s">
        <v>771</v>
      </c>
      <c r="B499" s="356"/>
      <c r="C499" s="386">
        <v>411790</v>
      </c>
      <c r="D499" s="405" t="s">
        <v>457</v>
      </c>
    </row>
    <row r="500" spans="1:4" ht="12" customHeight="1">
      <c r="A500" s="306" t="s">
        <v>772</v>
      </c>
      <c r="B500" s="356"/>
      <c r="C500" s="379">
        <f>SUM(C501:C503)</f>
        <v>442615</v>
      </c>
      <c r="D500" s="394">
        <f>SUM(D501:D503)</f>
        <v>344256</v>
      </c>
    </row>
    <row r="501" spans="1:4" ht="12" customHeight="1">
      <c r="A501" s="306" t="s">
        <v>835</v>
      </c>
      <c r="B501" s="356"/>
      <c r="C501" s="210">
        <v>153526</v>
      </c>
      <c r="D501" s="211">
        <v>65815</v>
      </c>
    </row>
    <row r="502" spans="1:4" ht="12" customHeight="1">
      <c r="A502" s="306" t="s">
        <v>836</v>
      </c>
      <c r="B502" s="356"/>
      <c r="C502" s="210">
        <v>59465</v>
      </c>
      <c r="D502" s="211">
        <v>34310</v>
      </c>
    </row>
    <row r="503" spans="1:4" ht="12" customHeight="1">
      <c r="A503" s="306" t="s">
        <v>837</v>
      </c>
      <c r="B503" s="356"/>
      <c r="C503" s="210">
        <v>229624</v>
      </c>
      <c r="D503" s="211">
        <v>244131</v>
      </c>
    </row>
    <row r="504" spans="1:4" ht="12" customHeight="1">
      <c r="A504" s="306" t="s">
        <v>776</v>
      </c>
      <c r="B504" s="356"/>
      <c r="C504" s="196">
        <f>C505+C506</f>
        <v>130831</v>
      </c>
      <c r="D504" s="197">
        <f>D505+D506</f>
        <v>157880</v>
      </c>
    </row>
    <row r="505" spans="1:4" ht="12.75">
      <c r="A505" s="306" t="s">
        <v>838</v>
      </c>
      <c r="B505" s="356"/>
      <c r="C505" s="210">
        <v>38498</v>
      </c>
      <c r="D505" s="211">
        <v>58268</v>
      </c>
    </row>
    <row r="506" spans="1:4" ht="12.75">
      <c r="A506" s="306" t="s">
        <v>839</v>
      </c>
      <c r="B506" s="356"/>
      <c r="C506" s="210">
        <v>92333</v>
      </c>
      <c r="D506" s="211">
        <f>SUM(D507:D508)</f>
        <v>99612</v>
      </c>
    </row>
    <row r="507" spans="1:4" ht="12.75">
      <c r="A507" s="306" t="s">
        <v>779</v>
      </c>
      <c r="B507" s="406"/>
      <c r="C507" s="407">
        <v>541</v>
      </c>
      <c r="D507" s="408">
        <v>754</v>
      </c>
    </row>
    <row r="508" spans="1:4" ht="12.75">
      <c r="A508" s="306" t="s">
        <v>780</v>
      </c>
      <c r="B508" s="406"/>
      <c r="C508" s="409">
        <v>91792</v>
      </c>
      <c r="D508" s="211">
        <v>98858</v>
      </c>
    </row>
    <row r="509" spans="1:5" s="75" customFormat="1" ht="11.25" customHeight="1" thickBot="1">
      <c r="A509" s="410" t="s">
        <v>840</v>
      </c>
      <c r="B509" s="310"/>
      <c r="C509" s="178">
        <f>C498+C500+C504+C499</f>
        <v>5069041</v>
      </c>
      <c r="D509" s="124">
        <f>D498+D500+D504</f>
        <v>3888636</v>
      </c>
      <c r="E509" s="589"/>
    </row>
    <row r="510" spans="1:4" s="41" customFormat="1" ht="15.75" customHeight="1" thickBot="1" thickTop="1">
      <c r="A510" s="411"/>
      <c r="B510" s="412"/>
      <c r="C510" s="413"/>
      <c r="D510" s="414"/>
    </row>
    <row r="511" spans="1:4" ht="45.75" customHeight="1" thickTop="1">
      <c r="A511" s="302" t="s">
        <v>841</v>
      </c>
      <c r="B511" s="303"/>
      <c r="C511" s="304" t="s">
        <v>718</v>
      </c>
      <c r="D511" s="305" t="s">
        <v>719</v>
      </c>
    </row>
    <row r="512" spans="1:4" ht="12" customHeight="1">
      <c r="A512" s="320" t="s">
        <v>842</v>
      </c>
      <c r="B512" s="356"/>
      <c r="C512" s="248">
        <v>2693</v>
      </c>
      <c r="D512" s="172" t="s">
        <v>457</v>
      </c>
    </row>
    <row r="513" spans="1:4" ht="12" customHeight="1">
      <c r="A513" s="306" t="s">
        <v>843</v>
      </c>
      <c r="B513" s="356"/>
      <c r="C513" s="248">
        <v>275534</v>
      </c>
      <c r="D513" s="172" t="s">
        <v>457</v>
      </c>
    </row>
    <row r="514" spans="1:4" ht="12" customHeight="1">
      <c r="A514" s="306" t="s">
        <v>844</v>
      </c>
      <c r="B514" s="356"/>
      <c r="C514" s="248">
        <f>SUM(C515:C517)</f>
        <v>146688</v>
      </c>
      <c r="D514" s="172">
        <v>32962</v>
      </c>
    </row>
    <row r="515" spans="1:4" ht="12" customHeight="1">
      <c r="A515" s="306" t="s">
        <v>784</v>
      </c>
      <c r="B515" s="356"/>
      <c r="C515" s="217">
        <v>102619</v>
      </c>
      <c r="D515" s="63">
        <v>8214</v>
      </c>
    </row>
    <row r="516" spans="1:4" ht="12" customHeight="1">
      <c r="A516" s="306" t="s">
        <v>785</v>
      </c>
      <c r="B516" s="356"/>
      <c r="C516" s="217">
        <v>25700</v>
      </c>
      <c r="D516" s="63">
        <v>8460</v>
      </c>
    </row>
    <row r="517" spans="1:4" ht="12" customHeight="1">
      <c r="A517" s="306" t="s">
        <v>786</v>
      </c>
      <c r="B517" s="356"/>
      <c r="C517" s="217">
        <v>18369</v>
      </c>
      <c r="D517" s="63">
        <v>16288</v>
      </c>
    </row>
    <row r="518" spans="1:4" s="75" customFormat="1" ht="34.5" customHeight="1" thickBot="1">
      <c r="A518" s="415" t="s">
        <v>845</v>
      </c>
      <c r="B518" s="310"/>
      <c r="C518" s="416">
        <f>C512+C513+C514</f>
        <v>424915</v>
      </c>
      <c r="D518" s="85">
        <f>+D515+D516+D517</f>
        <v>32962</v>
      </c>
    </row>
    <row r="519" spans="1:4" s="41" customFormat="1" ht="15" customHeight="1" thickBot="1" thickTop="1">
      <c r="A519" s="411"/>
      <c r="B519" s="412"/>
      <c r="C519" s="413"/>
      <c r="D519" s="414"/>
    </row>
    <row r="520" spans="1:4" ht="22.5" customHeight="1" thickTop="1">
      <c r="A520" s="302" t="s">
        <v>846</v>
      </c>
      <c r="B520" s="303"/>
      <c r="C520" s="417" t="s">
        <v>718</v>
      </c>
      <c r="D520" s="418" t="s">
        <v>719</v>
      </c>
    </row>
    <row r="521" spans="1:4" ht="14.25" customHeight="1">
      <c r="A521" s="320" t="s">
        <v>847</v>
      </c>
      <c r="B521" s="356"/>
      <c r="C521" s="248">
        <v>-2194</v>
      </c>
      <c r="D521" s="419" t="s">
        <v>457</v>
      </c>
    </row>
    <row r="522" spans="1:4" ht="14.25" customHeight="1">
      <c r="A522" s="306" t="s">
        <v>848</v>
      </c>
      <c r="B522" s="356"/>
      <c r="C522" s="248">
        <v>-856</v>
      </c>
      <c r="D522" s="419" t="s">
        <v>457</v>
      </c>
    </row>
    <row r="523" spans="1:4" ht="14.25" customHeight="1">
      <c r="A523" s="306" t="s">
        <v>849</v>
      </c>
      <c r="B523" s="356"/>
      <c r="C523" s="248">
        <f>SUM(C524:C526)</f>
        <v>-240811</v>
      </c>
      <c r="D523" s="419">
        <f>SUM(D524:D526)</f>
        <v>-247488</v>
      </c>
    </row>
    <row r="524" spans="1:4" ht="14.25" customHeight="1">
      <c r="A524" s="306" t="s">
        <v>784</v>
      </c>
      <c r="B524" s="356"/>
      <c r="C524" s="217">
        <v>-11516</v>
      </c>
      <c r="D524" s="420">
        <v>-13057</v>
      </c>
    </row>
    <row r="525" spans="1:4" ht="14.25" customHeight="1">
      <c r="A525" s="306" t="s">
        <v>791</v>
      </c>
      <c r="B525" s="356"/>
      <c r="C525" s="217">
        <v>-18216</v>
      </c>
      <c r="D525" s="420">
        <v>-12999</v>
      </c>
    </row>
    <row r="526" spans="1:4" ht="14.25" customHeight="1">
      <c r="A526" s="306" t="s">
        <v>792</v>
      </c>
      <c r="B526" s="356"/>
      <c r="C526" s="217">
        <v>-211079</v>
      </c>
      <c r="D526" s="420">
        <v>-221432</v>
      </c>
    </row>
    <row r="527" spans="1:4" s="75" customFormat="1" ht="22.5" customHeight="1" thickBot="1">
      <c r="A527" s="415" t="s">
        <v>850</v>
      </c>
      <c r="B527" s="421"/>
      <c r="C527" s="422">
        <f>C521+C522+C523</f>
        <v>-243861</v>
      </c>
      <c r="D527" s="423">
        <f>+D524+D525+D526</f>
        <v>-247488</v>
      </c>
    </row>
    <row r="528" spans="1:4" s="41" customFormat="1" ht="14.25" customHeight="1" thickBot="1" thickTop="1">
      <c r="A528" s="411"/>
      <c r="B528" s="412"/>
      <c r="C528" s="413"/>
      <c r="D528" s="414"/>
    </row>
    <row r="529" spans="1:4" ht="24" customHeight="1" thickTop="1">
      <c r="A529" s="344" t="s">
        <v>851</v>
      </c>
      <c r="B529" s="328"/>
      <c r="C529" s="304" t="s">
        <v>718</v>
      </c>
      <c r="D529" s="305" t="s">
        <v>719</v>
      </c>
    </row>
    <row r="530" spans="1:4" ht="22.5" customHeight="1">
      <c r="A530" s="306" t="s">
        <v>852</v>
      </c>
      <c r="B530" s="307"/>
      <c r="C530" s="424">
        <v>-247488</v>
      </c>
      <c r="D530" s="425">
        <v>-254237</v>
      </c>
    </row>
    <row r="531" spans="1:4" ht="11.25" customHeight="1">
      <c r="A531" s="306" t="s">
        <v>577</v>
      </c>
      <c r="B531" s="307"/>
      <c r="C531" s="372">
        <f>SUM(C532:C533)</f>
        <v>-76822</v>
      </c>
      <c r="D531" s="23">
        <f>SUM(D532:D533)</f>
        <v>-67697</v>
      </c>
    </row>
    <row r="532" spans="1:4" ht="11.25" customHeight="1">
      <c r="A532" s="365" t="s">
        <v>853</v>
      </c>
      <c r="B532" s="307"/>
      <c r="C532" s="372">
        <v>-76822</v>
      </c>
      <c r="D532" s="23">
        <v>-66505</v>
      </c>
    </row>
    <row r="533" spans="1:4" ht="11.25" customHeight="1">
      <c r="A533" s="365" t="s">
        <v>854</v>
      </c>
      <c r="B533" s="307"/>
      <c r="C533" s="372" t="s">
        <v>457</v>
      </c>
      <c r="D533" s="23">
        <v>-1192</v>
      </c>
    </row>
    <row r="534" spans="1:4" ht="11.25" customHeight="1">
      <c r="A534" s="306" t="s">
        <v>798</v>
      </c>
      <c r="B534" s="307"/>
      <c r="C534" s="372">
        <f>C535</f>
        <v>20887</v>
      </c>
      <c r="D534" s="23">
        <v>20713</v>
      </c>
    </row>
    <row r="535" spans="1:4" ht="11.25" customHeight="1">
      <c r="A535" s="365" t="s">
        <v>855</v>
      </c>
      <c r="B535" s="307"/>
      <c r="C535" s="372">
        <v>20887</v>
      </c>
      <c r="D535" s="23">
        <v>20713</v>
      </c>
    </row>
    <row r="536" spans="1:4" ht="11.25" customHeight="1" hidden="1">
      <c r="A536" s="306" t="s">
        <v>856</v>
      </c>
      <c r="B536" s="307"/>
      <c r="C536" s="426"/>
      <c r="D536" s="427"/>
    </row>
    <row r="537" spans="1:4" ht="11.25" customHeight="1" hidden="1">
      <c r="A537" s="306" t="s">
        <v>856</v>
      </c>
      <c r="B537" s="307"/>
      <c r="C537" s="428"/>
      <c r="D537" s="429"/>
    </row>
    <row r="538" spans="1:4" ht="11.25" customHeight="1">
      <c r="A538" s="306" t="s">
        <v>799</v>
      </c>
      <c r="B538" s="307"/>
      <c r="C538" s="426">
        <f>C540+C539</f>
        <v>59474</v>
      </c>
      <c r="D538" s="427">
        <f>D539</f>
        <v>53726</v>
      </c>
    </row>
    <row r="539" spans="1:4" ht="11.25" customHeight="1">
      <c r="A539" s="365" t="s">
        <v>857</v>
      </c>
      <c r="B539" s="307"/>
      <c r="C539" s="372">
        <v>58988</v>
      </c>
      <c r="D539" s="23">
        <v>53726</v>
      </c>
    </row>
    <row r="540" spans="1:4" ht="11.25" customHeight="1">
      <c r="A540" s="365" t="s">
        <v>858</v>
      </c>
      <c r="B540" s="307"/>
      <c r="C540" s="22">
        <v>486</v>
      </c>
      <c r="D540" s="430" t="s">
        <v>457</v>
      </c>
    </row>
    <row r="541" spans="1:4" ht="11.25" customHeight="1">
      <c r="A541" s="365" t="s">
        <v>859</v>
      </c>
      <c r="B541" s="307"/>
      <c r="C541" s="22">
        <v>88</v>
      </c>
      <c r="D541" s="430">
        <f>D542</f>
        <v>7</v>
      </c>
    </row>
    <row r="542" spans="1:4" ht="11.25" customHeight="1">
      <c r="A542" s="365" t="s">
        <v>860</v>
      </c>
      <c r="B542" s="307"/>
      <c r="C542" s="22">
        <v>88</v>
      </c>
      <c r="D542" s="430">
        <v>7</v>
      </c>
    </row>
    <row r="543" spans="1:4" s="75" customFormat="1" ht="25.5" customHeight="1" thickBot="1">
      <c r="A543" s="309" t="s">
        <v>861</v>
      </c>
      <c r="B543" s="310"/>
      <c r="C543" s="431">
        <f>C530+C531+C534+C538+C541</f>
        <v>-243861</v>
      </c>
      <c r="D543" s="432">
        <f>D530+D531+D534+D538+D541</f>
        <v>-247488</v>
      </c>
    </row>
    <row r="544" spans="1:4" s="75" customFormat="1" ht="14.25" thickBot="1" thickTop="1">
      <c r="A544" s="311"/>
      <c r="B544" s="312"/>
      <c r="C544" s="398"/>
      <c r="D544" s="399"/>
    </row>
    <row r="545" spans="1:4" ht="22.5" customHeight="1" thickTop="1">
      <c r="A545" s="302" t="s">
        <v>862</v>
      </c>
      <c r="B545" s="303"/>
      <c r="C545" s="304" t="s">
        <v>718</v>
      </c>
      <c r="D545" s="305" t="s">
        <v>719</v>
      </c>
    </row>
    <row r="546" spans="1:4" ht="12.75">
      <c r="A546" s="306" t="s">
        <v>803</v>
      </c>
      <c r="B546" s="307"/>
      <c r="C546" s="248" t="s">
        <v>457</v>
      </c>
      <c r="D546" s="371" t="s">
        <v>457</v>
      </c>
    </row>
    <row r="547" spans="1:4" ht="12.75">
      <c r="A547" s="306" t="s">
        <v>804</v>
      </c>
      <c r="B547" s="307"/>
      <c r="C547" s="357">
        <v>5069041</v>
      </c>
      <c r="D547" s="358">
        <v>3888636</v>
      </c>
    </row>
    <row r="548" spans="1:4" s="75" customFormat="1" ht="12.75" customHeight="1" thickBot="1">
      <c r="A548" s="309" t="s">
        <v>863</v>
      </c>
      <c r="B548" s="310"/>
      <c r="C548" s="178">
        <f>C547</f>
        <v>5069041</v>
      </c>
      <c r="D548" s="124">
        <f>D547</f>
        <v>3888636</v>
      </c>
    </row>
    <row r="549" spans="1:4" s="433" customFormat="1" ht="6" customHeight="1" thickTop="1">
      <c r="A549" s="311"/>
      <c r="B549" s="301"/>
      <c r="C549" s="403"/>
      <c r="D549" s="404"/>
    </row>
    <row r="550" spans="1:4" s="433" customFormat="1" ht="12.75" customHeight="1">
      <c r="A550" s="311"/>
      <c r="B550" s="301"/>
      <c r="C550" s="403"/>
      <c r="D550" s="404"/>
    </row>
    <row r="551" spans="1:4" s="433" customFormat="1" ht="12.75" customHeight="1">
      <c r="A551" s="311"/>
      <c r="B551" s="301"/>
      <c r="C551" s="403"/>
      <c r="D551" s="404"/>
    </row>
    <row r="552" spans="1:4" s="433" customFormat="1" ht="12.75" customHeight="1">
      <c r="A552" s="311"/>
      <c r="B552" s="301"/>
      <c r="C552" s="403"/>
      <c r="D552" s="404"/>
    </row>
    <row r="553" spans="1:4" s="433" customFormat="1" ht="12.75" customHeight="1">
      <c r="A553" s="311"/>
      <c r="B553" s="301"/>
      <c r="C553" s="403"/>
      <c r="D553" s="404"/>
    </row>
    <row r="554" spans="1:4" ht="13.5" customHeight="1" thickBot="1">
      <c r="A554" s="300" t="s">
        <v>864</v>
      </c>
      <c r="B554" s="301"/>
      <c r="C554" s="326"/>
      <c r="D554" s="327"/>
    </row>
    <row r="555" spans="1:4" ht="36" customHeight="1" thickTop="1">
      <c r="A555" s="302" t="s">
        <v>865</v>
      </c>
      <c r="B555" s="328"/>
      <c r="C555" s="304" t="s">
        <v>718</v>
      </c>
      <c r="D555" s="305" t="s">
        <v>719</v>
      </c>
    </row>
    <row r="556" spans="1:4" s="41" customFormat="1" ht="12" customHeight="1">
      <c r="A556" s="306" t="s">
        <v>866</v>
      </c>
      <c r="B556" s="307"/>
      <c r="C556" s="434" t="s">
        <v>457</v>
      </c>
      <c r="D556" s="435" t="s">
        <v>457</v>
      </c>
    </row>
    <row r="557" spans="1:4" s="41" customFormat="1" ht="12" customHeight="1">
      <c r="A557" s="306" t="s">
        <v>867</v>
      </c>
      <c r="B557" s="307"/>
      <c r="C557" s="434" t="s">
        <v>457</v>
      </c>
      <c r="D557" s="435" t="s">
        <v>457</v>
      </c>
    </row>
    <row r="558" spans="1:4" s="41" customFormat="1" ht="12" customHeight="1">
      <c r="A558" s="436" t="s">
        <v>868</v>
      </c>
      <c r="B558" s="437"/>
      <c r="C558" s="438" t="s">
        <v>457</v>
      </c>
      <c r="D558" s="439" t="s">
        <v>457</v>
      </c>
    </row>
    <row r="559" spans="1:4" s="400" customFormat="1" ht="24.75" thickBot="1">
      <c r="A559" s="415" t="s">
        <v>869</v>
      </c>
      <c r="B559" s="440"/>
      <c r="C559" s="441" t="s">
        <v>457</v>
      </c>
      <c r="D559" s="442" t="s">
        <v>457</v>
      </c>
    </row>
    <row r="560" spans="1:4" s="446" customFormat="1" ht="5.25" customHeight="1" thickTop="1">
      <c r="A560" s="443"/>
      <c r="B560" s="113"/>
      <c r="C560" s="444"/>
      <c r="D560" s="445"/>
    </row>
    <row r="561" spans="1:4" s="41" customFormat="1" ht="13.5" customHeight="1" thickBot="1">
      <c r="A561" s="300" t="s">
        <v>870</v>
      </c>
      <c r="B561" s="301"/>
      <c r="C561" s="326"/>
      <c r="D561" s="327"/>
    </row>
    <row r="562" spans="1:4" ht="12" customHeight="1" thickTop="1">
      <c r="A562" s="302" t="s">
        <v>871</v>
      </c>
      <c r="B562" s="328"/>
      <c r="C562" s="304" t="s">
        <v>718</v>
      </c>
      <c r="D562" s="305" t="s">
        <v>719</v>
      </c>
    </row>
    <row r="563" spans="1:4" ht="12" customHeight="1">
      <c r="A563" s="436" t="s">
        <v>872</v>
      </c>
      <c r="B563" s="437"/>
      <c r="C563" s="372">
        <v>596134</v>
      </c>
      <c r="D563" s="373">
        <v>891909</v>
      </c>
    </row>
    <row r="564" spans="1:4" ht="12" customHeight="1">
      <c r="A564" s="436" t="s">
        <v>873</v>
      </c>
      <c r="B564" s="437"/>
      <c r="C564" s="263" t="s">
        <v>457</v>
      </c>
      <c r="D564" s="264" t="s">
        <v>457</v>
      </c>
    </row>
    <row r="565" spans="1:4" ht="12" customHeight="1">
      <c r="A565" s="436" t="s">
        <v>874</v>
      </c>
      <c r="B565" s="437"/>
      <c r="C565" s="263" t="s">
        <v>457</v>
      </c>
      <c r="D565" s="264" t="s">
        <v>457</v>
      </c>
    </row>
    <row r="566" spans="1:4" ht="12" customHeight="1">
      <c r="A566" s="436" t="s">
        <v>875</v>
      </c>
      <c r="B566" s="437"/>
      <c r="C566" s="263" t="s">
        <v>457</v>
      </c>
      <c r="D566" s="264" t="s">
        <v>457</v>
      </c>
    </row>
    <row r="567" spans="1:4" ht="12" customHeight="1">
      <c r="A567" s="436" t="s">
        <v>876</v>
      </c>
      <c r="B567" s="437"/>
      <c r="C567" s="263" t="s">
        <v>457</v>
      </c>
      <c r="D567" s="264" t="s">
        <v>457</v>
      </c>
    </row>
    <row r="568" spans="1:4" ht="12" customHeight="1">
      <c r="A568" s="436" t="s">
        <v>877</v>
      </c>
      <c r="B568" s="437"/>
      <c r="C568" s="263" t="s">
        <v>457</v>
      </c>
      <c r="D568" s="264" t="s">
        <v>457</v>
      </c>
    </row>
    <row r="569" spans="1:4" ht="12" customHeight="1">
      <c r="A569" s="436" t="s">
        <v>878</v>
      </c>
      <c r="B569" s="437"/>
      <c r="C569" s="372">
        <v>49473</v>
      </c>
      <c r="D569" s="373">
        <v>22093</v>
      </c>
    </row>
    <row r="570" spans="1:4" ht="12" customHeight="1">
      <c r="A570" s="436" t="s">
        <v>877</v>
      </c>
      <c r="B570" s="437"/>
      <c r="C570" s="372" t="s">
        <v>457</v>
      </c>
      <c r="D570" s="447" t="s">
        <v>457</v>
      </c>
    </row>
    <row r="571" spans="1:4" ht="12" customHeight="1">
      <c r="A571" s="436" t="s">
        <v>879</v>
      </c>
      <c r="B571" s="437"/>
      <c r="C571" s="372">
        <v>1955836</v>
      </c>
      <c r="D571" s="373">
        <v>1882218</v>
      </c>
    </row>
    <row r="572" spans="1:4" ht="12" customHeight="1">
      <c r="A572" s="436" t="s">
        <v>877</v>
      </c>
      <c r="B572" s="437"/>
      <c r="C572" s="372">
        <v>240674</v>
      </c>
      <c r="D572" s="373">
        <v>153897</v>
      </c>
    </row>
    <row r="573" spans="1:4" ht="12" customHeight="1">
      <c r="A573" s="436" t="s">
        <v>880</v>
      </c>
      <c r="B573" s="437"/>
      <c r="C573" s="372">
        <v>49003</v>
      </c>
      <c r="D573" s="373">
        <v>23557</v>
      </c>
    </row>
    <row r="574" spans="1:4" ht="12" customHeight="1">
      <c r="A574" s="436" t="s">
        <v>881</v>
      </c>
      <c r="B574" s="437"/>
      <c r="C574" s="372" t="s">
        <v>457</v>
      </c>
      <c r="D574" s="447" t="s">
        <v>457</v>
      </c>
    </row>
    <row r="575" spans="1:4" ht="12" customHeight="1">
      <c r="A575" s="436" t="s">
        <v>882</v>
      </c>
      <c r="B575" s="437"/>
      <c r="C575" s="372" t="s">
        <v>457</v>
      </c>
      <c r="D575" s="447" t="s">
        <v>457</v>
      </c>
    </row>
    <row r="576" spans="1:5" s="75" customFormat="1" ht="12" customHeight="1" thickBot="1">
      <c r="A576" s="448" t="s">
        <v>883</v>
      </c>
      <c r="B576" s="440"/>
      <c r="C576" s="449">
        <f>C563+C569+C571+C573</f>
        <v>2650446</v>
      </c>
      <c r="D576" s="450">
        <f>D563+D569+D571+D573</f>
        <v>2819777</v>
      </c>
      <c r="E576" s="74"/>
    </row>
    <row r="577" spans="1:4" s="446" customFormat="1" ht="12.75" customHeight="1" thickBot="1" thickTop="1">
      <c r="A577" s="443"/>
      <c r="B577" s="113"/>
      <c r="C577" s="444"/>
      <c r="D577" s="445"/>
    </row>
    <row r="578" spans="1:4" ht="11.25" customHeight="1" thickTop="1">
      <c r="A578" s="302" t="s">
        <v>884</v>
      </c>
      <c r="B578" s="328"/>
      <c r="C578" s="304" t="s">
        <v>718</v>
      </c>
      <c r="D578" s="305" t="s">
        <v>719</v>
      </c>
    </row>
    <row r="579" spans="1:4" ht="11.25" customHeight="1">
      <c r="A579" s="451" t="s">
        <v>885</v>
      </c>
      <c r="B579" s="452"/>
      <c r="C579" s="453">
        <v>1955836</v>
      </c>
      <c r="D579" s="454">
        <f>D580+D581</f>
        <v>1882218</v>
      </c>
    </row>
    <row r="580" spans="1:4" ht="11.25" customHeight="1">
      <c r="A580" s="451" t="s">
        <v>886</v>
      </c>
      <c r="B580" s="452"/>
      <c r="C580" s="453">
        <v>1612880</v>
      </c>
      <c r="D580" s="454">
        <v>1618659</v>
      </c>
    </row>
    <row r="581" spans="1:4" ht="11.25" customHeight="1">
      <c r="A581" s="451" t="s">
        <v>887</v>
      </c>
      <c r="B581" s="452"/>
      <c r="C581" s="453">
        <v>342956</v>
      </c>
      <c r="D581" s="454">
        <v>263559</v>
      </c>
    </row>
    <row r="582" spans="1:4" ht="11.25" customHeight="1">
      <c r="A582" s="451" t="s">
        <v>888</v>
      </c>
      <c r="B582" s="455"/>
      <c r="C582" s="453" t="s">
        <v>457</v>
      </c>
      <c r="D582" s="456" t="s">
        <v>457</v>
      </c>
    </row>
    <row r="583" spans="1:4" ht="11.25" customHeight="1" hidden="1">
      <c r="A583" s="457" t="s">
        <v>856</v>
      </c>
      <c r="B583" s="455"/>
      <c r="C583" s="453"/>
      <c r="D583" s="456" t="s">
        <v>457</v>
      </c>
    </row>
    <row r="584" spans="1:4" ht="11.25" customHeight="1" hidden="1">
      <c r="A584" s="457" t="s">
        <v>856</v>
      </c>
      <c r="B584" s="455"/>
      <c r="C584" s="453"/>
      <c r="D584" s="456" t="s">
        <v>457</v>
      </c>
    </row>
    <row r="585" spans="1:4" ht="11.25" customHeight="1">
      <c r="A585" s="451" t="s">
        <v>889</v>
      </c>
      <c r="B585" s="455"/>
      <c r="C585" s="453" t="s">
        <v>457</v>
      </c>
      <c r="D585" s="456" t="s">
        <v>457</v>
      </c>
    </row>
    <row r="586" spans="1:4" ht="11.25" customHeight="1">
      <c r="A586" s="451" t="s">
        <v>886</v>
      </c>
      <c r="B586" s="455"/>
      <c r="C586" s="453" t="s">
        <v>457</v>
      </c>
      <c r="D586" s="456" t="s">
        <v>457</v>
      </c>
    </row>
    <row r="587" spans="1:4" ht="11.25" customHeight="1">
      <c r="A587" s="451" t="s">
        <v>890</v>
      </c>
      <c r="B587" s="455"/>
      <c r="C587" s="453" t="s">
        <v>457</v>
      </c>
      <c r="D587" s="456" t="s">
        <v>457</v>
      </c>
    </row>
    <row r="588" spans="1:4" ht="11.25" customHeight="1" hidden="1">
      <c r="A588" s="457" t="s">
        <v>856</v>
      </c>
      <c r="B588" s="455"/>
      <c r="C588" s="453"/>
      <c r="D588" s="456" t="s">
        <v>457</v>
      </c>
    </row>
    <row r="589" spans="1:4" ht="11.25" customHeight="1" hidden="1">
      <c r="A589" s="457" t="s">
        <v>856</v>
      </c>
      <c r="B589" s="455"/>
      <c r="C589" s="453"/>
      <c r="D589" s="456" t="s">
        <v>457</v>
      </c>
    </row>
    <row r="590" spans="1:4" ht="11.25" customHeight="1" hidden="1">
      <c r="A590" s="457" t="s">
        <v>856</v>
      </c>
      <c r="B590" s="455"/>
      <c r="C590" s="453"/>
      <c r="D590" s="456" t="s">
        <v>457</v>
      </c>
    </row>
    <row r="591" spans="1:4" ht="12" customHeight="1">
      <c r="A591" s="451" t="s">
        <v>891</v>
      </c>
      <c r="B591" s="455"/>
      <c r="C591" s="453" t="s">
        <v>457</v>
      </c>
      <c r="D591" s="456" t="s">
        <v>457</v>
      </c>
    </row>
    <row r="592" spans="1:4" ht="12" customHeight="1">
      <c r="A592" s="451" t="s">
        <v>886</v>
      </c>
      <c r="B592" s="455"/>
      <c r="C592" s="453" t="s">
        <v>457</v>
      </c>
      <c r="D592" s="456" t="s">
        <v>457</v>
      </c>
    </row>
    <row r="593" spans="1:4" ht="12" customHeight="1">
      <c r="A593" s="451" t="s">
        <v>890</v>
      </c>
      <c r="B593" s="455"/>
      <c r="C593" s="453" t="s">
        <v>457</v>
      </c>
      <c r="D593" s="456" t="s">
        <v>457</v>
      </c>
    </row>
    <row r="594" spans="1:4" ht="12" customHeight="1" hidden="1">
      <c r="A594" s="457" t="s">
        <v>856</v>
      </c>
      <c r="B594" s="455"/>
      <c r="C594" s="453"/>
      <c r="D594" s="456" t="s">
        <v>457</v>
      </c>
    </row>
    <row r="595" spans="1:4" ht="12" customHeight="1" hidden="1">
      <c r="A595" s="457" t="s">
        <v>856</v>
      </c>
      <c r="B595" s="455"/>
      <c r="C595" s="453"/>
      <c r="D595" s="456" t="s">
        <v>457</v>
      </c>
    </row>
    <row r="596" spans="1:4" ht="12" customHeight="1" hidden="1">
      <c r="A596" s="457" t="s">
        <v>856</v>
      </c>
      <c r="B596" s="455"/>
      <c r="C596" s="453"/>
      <c r="D596" s="456" t="s">
        <v>457</v>
      </c>
    </row>
    <row r="597" spans="1:4" ht="12.75">
      <c r="A597" s="451" t="s">
        <v>892</v>
      </c>
      <c r="B597" s="455"/>
      <c r="C597" s="453" t="s">
        <v>457</v>
      </c>
      <c r="D597" s="456" t="s">
        <v>457</v>
      </c>
    </row>
    <row r="598" spans="1:4" ht="12.75">
      <c r="A598" s="451" t="s">
        <v>886</v>
      </c>
      <c r="B598" s="455"/>
      <c r="C598" s="453" t="s">
        <v>457</v>
      </c>
      <c r="D598" s="456" t="s">
        <v>457</v>
      </c>
    </row>
    <row r="599" spans="1:4" ht="12.75">
      <c r="A599" s="451" t="s">
        <v>890</v>
      </c>
      <c r="B599" s="455"/>
      <c r="C599" s="458" t="s">
        <v>457</v>
      </c>
      <c r="D599" s="456" t="s">
        <v>457</v>
      </c>
    </row>
    <row r="600" spans="1:4" ht="12.75" hidden="1">
      <c r="A600" s="457" t="s">
        <v>856</v>
      </c>
      <c r="B600" s="455"/>
      <c r="C600" s="453"/>
      <c r="D600" s="456"/>
    </row>
    <row r="601" spans="1:4" ht="12.75" hidden="1">
      <c r="A601" s="457" t="s">
        <v>856</v>
      </c>
      <c r="B601" s="455"/>
      <c r="C601" s="453"/>
      <c r="D601" s="456"/>
    </row>
    <row r="602" spans="1:4" ht="12.75" hidden="1">
      <c r="A602" s="457" t="s">
        <v>856</v>
      </c>
      <c r="B602" s="455"/>
      <c r="C602" s="453"/>
      <c r="D602" s="456"/>
    </row>
    <row r="603" spans="1:4" ht="12.75">
      <c r="A603" s="451" t="s">
        <v>893</v>
      </c>
      <c r="B603" s="455"/>
      <c r="C603" s="453">
        <f>C604+C605</f>
        <v>694610</v>
      </c>
      <c r="D603" s="454">
        <f>D604+D605</f>
        <v>937559</v>
      </c>
    </row>
    <row r="604" spans="1:4" ht="12.75">
      <c r="A604" s="451" t="s">
        <v>886</v>
      </c>
      <c r="B604" s="455"/>
      <c r="C604" s="453">
        <v>557549</v>
      </c>
      <c r="D604" s="454">
        <v>27136</v>
      </c>
    </row>
    <row r="605" spans="1:4" ht="12.75">
      <c r="A605" s="451" t="s">
        <v>890</v>
      </c>
      <c r="B605" s="455"/>
      <c r="C605" s="453">
        <v>137061</v>
      </c>
      <c r="D605" s="454">
        <v>910423</v>
      </c>
    </row>
    <row r="606" spans="1:4" ht="12.75">
      <c r="A606" s="457" t="s">
        <v>894</v>
      </c>
      <c r="B606" s="455"/>
      <c r="C606" s="453">
        <v>99817</v>
      </c>
      <c r="D606" s="454">
        <v>891909</v>
      </c>
    </row>
    <row r="607" spans="1:4" ht="12.75">
      <c r="A607" s="457" t="s">
        <v>895</v>
      </c>
      <c r="B607" s="455"/>
      <c r="C607" s="453">
        <v>37244</v>
      </c>
      <c r="D607" s="454">
        <v>18514</v>
      </c>
    </row>
    <row r="608" spans="1:4" ht="12.75" hidden="1">
      <c r="A608" s="457" t="s">
        <v>856</v>
      </c>
      <c r="B608" s="455"/>
      <c r="C608" s="453"/>
      <c r="D608" s="456"/>
    </row>
    <row r="609" spans="1:4" s="75" customFormat="1" ht="13.5" thickBot="1">
      <c r="A609" s="459" t="s">
        <v>883</v>
      </c>
      <c r="B609" s="460"/>
      <c r="C609" s="461">
        <f>C579+C603</f>
        <v>2650446</v>
      </c>
      <c r="D609" s="462">
        <f>D579+D603</f>
        <v>2819777</v>
      </c>
    </row>
    <row r="610" spans="1:4" s="433" customFormat="1" ht="13.5" thickTop="1">
      <c r="A610" s="463"/>
      <c r="B610" s="464"/>
      <c r="C610" s="465"/>
      <c r="D610" s="466"/>
    </row>
    <row r="611" spans="1:4" s="433" customFormat="1" ht="12.75">
      <c r="A611" s="467"/>
      <c r="B611" s="468"/>
      <c r="C611" s="44"/>
      <c r="D611" s="45"/>
    </row>
    <row r="612" spans="1:4" s="433" customFormat="1" ht="12.75">
      <c r="A612" s="467"/>
      <c r="B612" s="468"/>
      <c r="C612" s="44"/>
      <c r="D612" s="45"/>
    </row>
    <row r="613" spans="1:4" s="433" customFormat="1" ht="12.75">
      <c r="A613" s="467"/>
      <c r="B613" s="468"/>
      <c r="C613" s="44"/>
      <c r="D613" s="45"/>
    </row>
    <row r="614" spans="1:4" s="433" customFormat="1" ht="12.75">
      <c r="A614" s="467"/>
      <c r="B614" s="468"/>
      <c r="C614" s="44"/>
      <c r="D614" s="45"/>
    </row>
    <row r="615" spans="1:4" s="433" customFormat="1" ht="13.5" thickBot="1">
      <c r="A615" s="467"/>
      <c r="B615" s="468"/>
      <c r="C615" s="44"/>
      <c r="D615" s="45"/>
    </row>
    <row r="616" spans="1:4" ht="12.75" customHeight="1" thickTop="1">
      <c r="A616" s="302" t="s">
        <v>871</v>
      </c>
      <c r="B616" s="328"/>
      <c r="C616" s="304" t="s">
        <v>718</v>
      </c>
      <c r="D616" s="305" t="s">
        <v>719</v>
      </c>
    </row>
    <row r="617" spans="1:4" ht="12.75">
      <c r="A617" s="451" t="s">
        <v>896</v>
      </c>
      <c r="B617" s="455"/>
      <c r="C617" s="453">
        <v>42</v>
      </c>
      <c r="D617" s="454">
        <v>47</v>
      </c>
    </row>
    <row r="618" spans="1:4" ht="12.75">
      <c r="A618" s="451" t="s">
        <v>897</v>
      </c>
      <c r="B618" s="455"/>
      <c r="C618" s="453">
        <v>10120</v>
      </c>
      <c r="D618" s="454">
        <f>12232-11069-47</f>
        <v>1116</v>
      </c>
    </row>
    <row r="619" spans="1:4" ht="12.75">
      <c r="A619" s="451" t="s">
        <v>898</v>
      </c>
      <c r="B619" s="455"/>
      <c r="C619" s="453">
        <v>2640284</v>
      </c>
      <c r="D619" s="454">
        <v>2818614</v>
      </c>
    </row>
    <row r="620" spans="1:4" s="75" customFormat="1" ht="13.5" thickBot="1">
      <c r="A620" s="459" t="s">
        <v>883</v>
      </c>
      <c r="B620" s="460"/>
      <c r="C620" s="461">
        <f>SUM(C617:C619)</f>
        <v>2650446</v>
      </c>
      <c r="D620" s="462">
        <f>SUM(D617:D619)</f>
        <v>2819777</v>
      </c>
    </row>
    <row r="621" spans="1:4" s="433" customFormat="1" ht="14.25" thickBot="1" thickTop="1">
      <c r="A621" s="467"/>
      <c r="B621" s="468"/>
      <c r="C621" s="44"/>
      <c r="D621" s="45"/>
    </row>
    <row r="622" spans="1:4" ht="12.75" customHeight="1" thickTop="1">
      <c r="A622" s="302" t="s">
        <v>899</v>
      </c>
      <c r="B622" s="328"/>
      <c r="C622" s="304" t="s">
        <v>718</v>
      </c>
      <c r="D622" s="305" t="s">
        <v>719</v>
      </c>
    </row>
    <row r="623" spans="1:4" ht="12.75">
      <c r="A623" s="451" t="s">
        <v>900</v>
      </c>
      <c r="B623" s="455"/>
      <c r="C623" s="469">
        <v>2819777</v>
      </c>
      <c r="D623" s="470">
        <v>2139957</v>
      </c>
    </row>
    <row r="624" spans="1:4" ht="12.75">
      <c r="A624" s="451" t="s">
        <v>429</v>
      </c>
      <c r="B624" s="455"/>
      <c r="C624" s="453">
        <f>SUM(C625:C630)</f>
        <v>29254025</v>
      </c>
      <c r="D624" s="454">
        <f>SUM(D625:D630)</f>
        <v>48545127</v>
      </c>
    </row>
    <row r="625" spans="1:4" ht="12.75">
      <c r="A625" s="315" t="s">
        <v>901</v>
      </c>
      <c r="B625" s="455"/>
      <c r="C625" s="453">
        <v>25039394</v>
      </c>
      <c r="D625" s="454">
        <v>39088720</v>
      </c>
    </row>
    <row r="626" spans="1:4" ht="12.75">
      <c r="A626" s="471" t="s">
        <v>902</v>
      </c>
      <c r="B626" s="455"/>
      <c r="C626" s="453">
        <v>2771793</v>
      </c>
      <c r="D626" s="454">
        <v>3858470</v>
      </c>
    </row>
    <row r="627" spans="1:4" ht="12.75">
      <c r="A627" s="471" t="s">
        <v>903</v>
      </c>
      <c r="B627" s="455"/>
      <c r="C627" s="453">
        <v>843819</v>
      </c>
      <c r="D627" s="454">
        <v>5536351</v>
      </c>
    </row>
    <row r="628" spans="1:4" ht="12.75">
      <c r="A628" s="471" t="s">
        <v>904</v>
      </c>
      <c r="B628" s="455"/>
      <c r="C628" s="453">
        <v>496317</v>
      </c>
      <c r="D628" s="454" t="s">
        <v>457</v>
      </c>
    </row>
    <row r="629" spans="1:4" ht="12.75">
      <c r="A629" s="471" t="s">
        <v>905</v>
      </c>
      <c r="B629" s="455"/>
      <c r="C629" s="453">
        <v>102701</v>
      </c>
      <c r="D629" s="454">
        <v>61528</v>
      </c>
    </row>
    <row r="630" spans="1:4" ht="12.75">
      <c r="A630" s="471" t="s">
        <v>906</v>
      </c>
      <c r="B630" s="455"/>
      <c r="C630" s="453">
        <v>1</v>
      </c>
      <c r="D630" s="456">
        <v>58</v>
      </c>
    </row>
    <row r="631" spans="1:4" ht="12.75">
      <c r="A631" s="315" t="s">
        <v>435</v>
      </c>
      <c r="B631" s="455"/>
      <c r="C631" s="317">
        <f>SUM(C632:C636)</f>
        <v>-29423356</v>
      </c>
      <c r="D631" s="329">
        <f>SUM(D632:D636)</f>
        <v>-47865307</v>
      </c>
    </row>
    <row r="632" spans="1:4" ht="12.75">
      <c r="A632" s="471" t="s">
        <v>907</v>
      </c>
      <c r="B632" s="455"/>
      <c r="C632" s="332">
        <v>-25831486</v>
      </c>
      <c r="D632" s="333">
        <v>-38496567</v>
      </c>
    </row>
    <row r="633" spans="1:4" ht="12.75">
      <c r="A633" s="471" t="s">
        <v>908</v>
      </c>
      <c r="B633" s="455"/>
      <c r="C633" s="332">
        <v>-2774954</v>
      </c>
      <c r="D633" s="333">
        <v>-3385047</v>
      </c>
    </row>
    <row r="634" spans="1:4" ht="12.75">
      <c r="A634" s="471" t="s">
        <v>909</v>
      </c>
      <c r="B634" s="455"/>
      <c r="C634" s="332">
        <v>-763764</v>
      </c>
      <c r="D634" s="333">
        <v>-5949403</v>
      </c>
    </row>
    <row r="635" spans="1:4" ht="12.75">
      <c r="A635" s="472" t="s">
        <v>910</v>
      </c>
      <c r="B635" s="455"/>
      <c r="C635" s="332">
        <v>-49875</v>
      </c>
      <c r="D635" s="333">
        <v>-34269</v>
      </c>
    </row>
    <row r="636" spans="1:4" ht="12.75">
      <c r="A636" s="471" t="s">
        <v>911</v>
      </c>
      <c r="B636" s="455"/>
      <c r="C636" s="332">
        <v>-3277</v>
      </c>
      <c r="D636" s="333">
        <v>-21</v>
      </c>
    </row>
    <row r="637" spans="1:4" s="75" customFormat="1" ht="13.5" thickBot="1">
      <c r="A637" s="459" t="s">
        <v>912</v>
      </c>
      <c r="B637" s="460"/>
      <c r="C637" s="461">
        <f>+C623+C624+C631</f>
        <v>2650446</v>
      </c>
      <c r="D637" s="462">
        <f>+D623+D624+D631</f>
        <v>2819777</v>
      </c>
    </row>
    <row r="638" spans="1:4" s="433" customFormat="1" ht="13.5" thickTop="1">
      <c r="A638" s="467"/>
      <c r="B638" s="468"/>
      <c r="C638" s="44"/>
      <c r="D638" s="45"/>
    </row>
    <row r="639" spans="1:4" s="41" customFormat="1" ht="17.25" thickBot="1">
      <c r="A639" s="300" t="s">
        <v>913</v>
      </c>
      <c r="B639" s="301"/>
      <c r="C639" s="326"/>
      <c r="D639" s="327"/>
    </row>
    <row r="640" spans="1:4" ht="22.5" customHeight="1" thickTop="1">
      <c r="A640" s="302" t="s">
        <v>914</v>
      </c>
      <c r="B640" s="328"/>
      <c r="C640" s="304" t="s">
        <v>718</v>
      </c>
      <c r="D640" s="305" t="s">
        <v>719</v>
      </c>
    </row>
    <row r="641" spans="1:4" ht="12.75">
      <c r="A641" s="451" t="s">
        <v>915</v>
      </c>
      <c r="B641" s="452"/>
      <c r="C641" s="453" t="s">
        <v>457</v>
      </c>
      <c r="D641" s="456" t="s">
        <v>457</v>
      </c>
    </row>
    <row r="642" spans="1:4" ht="12.75">
      <c r="A642" s="451" t="s">
        <v>916</v>
      </c>
      <c r="B642" s="452"/>
      <c r="C642" s="453">
        <v>11985</v>
      </c>
      <c r="D642" s="454">
        <v>8235</v>
      </c>
    </row>
    <row r="643" spans="1:4" ht="12.75">
      <c r="A643" s="451" t="s">
        <v>917</v>
      </c>
      <c r="B643" s="452"/>
      <c r="C643" s="453">
        <v>3514</v>
      </c>
      <c r="D643" s="454">
        <v>5886</v>
      </c>
    </row>
    <row r="644" spans="1:4" s="75" customFormat="1" ht="22.5" customHeight="1" thickBot="1">
      <c r="A644" s="473" t="s">
        <v>918</v>
      </c>
      <c r="B644" s="474"/>
      <c r="C644" s="461">
        <f>C642+C643</f>
        <v>15499</v>
      </c>
      <c r="D644" s="462">
        <f>SUM(D641:D643)</f>
        <v>14121</v>
      </c>
    </row>
    <row r="645" spans="1:4" s="75" customFormat="1" ht="9.75" customHeight="1" thickBot="1" thickTop="1">
      <c r="A645" s="475"/>
      <c r="B645" s="476"/>
      <c r="C645" s="477"/>
      <c r="D645" s="478"/>
    </row>
    <row r="646" spans="1:4" ht="22.5" customHeight="1" thickTop="1">
      <c r="A646" s="302" t="s">
        <v>914</v>
      </c>
      <c r="B646" s="328"/>
      <c r="C646" s="304" t="s">
        <v>718</v>
      </c>
      <c r="D646" s="305" t="s">
        <v>719</v>
      </c>
    </row>
    <row r="647" spans="1:4" ht="12.75">
      <c r="A647" s="451" t="s">
        <v>919</v>
      </c>
      <c r="B647" s="452"/>
      <c r="C647" s="453">
        <v>8424</v>
      </c>
      <c r="D647" s="454">
        <v>6900</v>
      </c>
    </row>
    <row r="648" spans="1:4" ht="12.75">
      <c r="A648" s="451" t="s">
        <v>920</v>
      </c>
      <c r="B648" s="452"/>
      <c r="C648" s="453">
        <v>7075</v>
      </c>
      <c r="D648" s="454">
        <v>7221</v>
      </c>
    </row>
    <row r="649" spans="1:4" s="75" customFormat="1" ht="22.5" customHeight="1" thickBot="1">
      <c r="A649" s="473" t="s">
        <v>918</v>
      </c>
      <c r="B649" s="474"/>
      <c r="C649" s="461">
        <f>SUM(C647:C648)</f>
        <v>15499</v>
      </c>
      <c r="D649" s="462">
        <f>SUM(D647:D648)</f>
        <v>14121</v>
      </c>
    </row>
    <row r="650" spans="1:4" s="433" customFormat="1" ht="14.25" thickBot="1" thickTop="1">
      <c r="A650" s="467"/>
      <c r="B650" s="43"/>
      <c r="C650" s="44"/>
      <c r="D650" s="45"/>
    </row>
    <row r="651" spans="1:4" ht="34.5" customHeight="1" thickTop="1">
      <c r="A651" s="302" t="s">
        <v>921</v>
      </c>
      <c r="B651" s="328"/>
      <c r="C651" s="304" t="s">
        <v>718</v>
      </c>
      <c r="D651" s="305" t="s">
        <v>719</v>
      </c>
    </row>
    <row r="652" spans="1:4" ht="12.75">
      <c r="A652" s="451" t="s">
        <v>922</v>
      </c>
      <c r="B652" s="452"/>
      <c r="C652" s="248">
        <v>14121</v>
      </c>
      <c r="D652" s="172">
        <v>22946</v>
      </c>
    </row>
    <row r="653" spans="1:4" ht="12.75">
      <c r="A653" s="451" t="s">
        <v>577</v>
      </c>
      <c r="B653" s="452"/>
      <c r="C653" s="248">
        <f>SUM(C654:C655)</f>
        <v>13052</v>
      </c>
      <c r="D653" s="172">
        <f>SUM(D654:D654)</f>
        <v>6637</v>
      </c>
    </row>
    <row r="654" spans="1:4" ht="12.75">
      <c r="A654" s="471" t="s">
        <v>923</v>
      </c>
      <c r="B654" s="452"/>
      <c r="C654" s="217">
        <v>8048</v>
      </c>
      <c r="D654" s="63">
        <v>6637</v>
      </c>
    </row>
    <row r="655" spans="1:4" ht="12.75">
      <c r="A655" s="471" t="s">
        <v>906</v>
      </c>
      <c r="B655" s="452"/>
      <c r="C655" s="217">
        <v>5004</v>
      </c>
      <c r="D655" s="420" t="s">
        <v>457</v>
      </c>
    </row>
    <row r="656" spans="1:4" ht="12.75">
      <c r="A656" s="451" t="s">
        <v>580</v>
      </c>
      <c r="B656" s="452"/>
      <c r="C656" s="248">
        <f>SUM(C657:C659)</f>
        <v>-11674</v>
      </c>
      <c r="D656" s="419">
        <f>SUM(D657:D658)</f>
        <v>-15462</v>
      </c>
    </row>
    <row r="657" spans="1:4" ht="12.75">
      <c r="A657" s="479" t="s">
        <v>924</v>
      </c>
      <c r="B657" s="452"/>
      <c r="C657" s="217">
        <v>-2030</v>
      </c>
      <c r="D657" s="420">
        <v>-3066</v>
      </c>
    </row>
    <row r="658" spans="1:4" ht="12.75">
      <c r="A658" s="480" t="s">
        <v>925</v>
      </c>
      <c r="B658" s="452"/>
      <c r="C658" s="217">
        <v>-9599</v>
      </c>
      <c r="D658" s="420">
        <v>-12396</v>
      </c>
    </row>
    <row r="659" spans="1:4" ht="12.75">
      <c r="A659" s="481" t="s">
        <v>926</v>
      </c>
      <c r="B659" s="482"/>
      <c r="C659" s="368">
        <v>-45</v>
      </c>
      <c r="D659" s="420" t="s">
        <v>457</v>
      </c>
    </row>
    <row r="660" spans="1:4" s="75" customFormat="1" ht="24.75" thickBot="1">
      <c r="A660" s="473" t="s">
        <v>927</v>
      </c>
      <c r="B660" s="474"/>
      <c r="C660" s="416">
        <f>C652+C653+C656</f>
        <v>15499</v>
      </c>
      <c r="D660" s="483">
        <f>D652+D653+D656</f>
        <v>14121</v>
      </c>
    </row>
    <row r="661" spans="1:4" s="433" customFormat="1" ht="14.25" thickBot="1" thickTop="1">
      <c r="A661" s="467"/>
      <c r="B661" s="43"/>
      <c r="C661" s="44"/>
      <c r="D661" s="45"/>
    </row>
    <row r="662" spans="1:4" ht="22.5" customHeight="1" thickTop="1">
      <c r="A662" s="302" t="s">
        <v>914</v>
      </c>
      <c r="B662" s="328"/>
      <c r="C662" s="304" t="s">
        <v>718</v>
      </c>
      <c r="D662" s="305" t="s">
        <v>719</v>
      </c>
    </row>
    <row r="663" spans="1:4" ht="12.75">
      <c r="A663" s="451" t="s">
        <v>896</v>
      </c>
      <c r="B663" s="452"/>
      <c r="C663" s="484" t="s">
        <v>457</v>
      </c>
      <c r="D663" s="485" t="s">
        <v>457</v>
      </c>
    </row>
    <row r="664" spans="1:4" ht="12.75">
      <c r="A664" s="451" t="s">
        <v>897</v>
      </c>
      <c r="B664" s="452"/>
      <c r="C664" s="484" t="s">
        <v>457</v>
      </c>
      <c r="D664" s="485" t="s">
        <v>457</v>
      </c>
    </row>
    <row r="665" spans="1:4" ht="12.75">
      <c r="A665" s="451" t="s">
        <v>898</v>
      </c>
      <c r="B665" s="452"/>
      <c r="C665" s="453">
        <v>15499</v>
      </c>
      <c r="D665" s="454">
        <v>14121</v>
      </c>
    </row>
    <row r="666" spans="1:4" s="75" customFormat="1" ht="24.75" thickBot="1">
      <c r="A666" s="473" t="s">
        <v>918</v>
      </c>
      <c r="B666" s="474"/>
      <c r="C666" s="461">
        <f>C665</f>
        <v>15499</v>
      </c>
      <c r="D666" s="462">
        <f>D665</f>
        <v>14121</v>
      </c>
    </row>
    <row r="667" spans="1:4" s="433" customFormat="1" ht="4.5" customHeight="1" thickTop="1">
      <c r="A667" s="467"/>
      <c r="B667" s="43"/>
      <c r="C667" s="44"/>
      <c r="D667" s="45"/>
    </row>
    <row r="668" spans="1:4" s="41" customFormat="1" ht="17.25" thickBot="1">
      <c r="A668" s="300" t="s">
        <v>928</v>
      </c>
      <c r="B668" s="301"/>
      <c r="C668" s="326"/>
      <c r="D668" s="327"/>
    </row>
    <row r="669" spans="1:4" ht="34.5" customHeight="1" thickTop="1">
      <c r="A669" s="302" t="s">
        <v>929</v>
      </c>
      <c r="B669" s="328"/>
      <c r="C669" s="304" t="s">
        <v>718</v>
      </c>
      <c r="D669" s="305" t="s">
        <v>719</v>
      </c>
    </row>
    <row r="670" spans="1:4" ht="12.75" customHeight="1">
      <c r="A670" s="451" t="s">
        <v>915</v>
      </c>
      <c r="B670" s="452"/>
      <c r="C670" s="484" t="s">
        <v>457</v>
      </c>
      <c r="D670" s="485" t="s">
        <v>457</v>
      </c>
    </row>
    <row r="671" spans="1:4" ht="12.75" customHeight="1">
      <c r="A671" s="451" t="s">
        <v>916</v>
      </c>
      <c r="B671" s="452"/>
      <c r="C671" s="484" t="s">
        <v>457</v>
      </c>
      <c r="D671" s="485" t="s">
        <v>457</v>
      </c>
    </row>
    <row r="672" spans="1:4" ht="12.75" customHeight="1">
      <c r="A672" s="451" t="s">
        <v>917</v>
      </c>
      <c r="B672" s="452"/>
      <c r="C672" s="484" t="s">
        <v>457</v>
      </c>
      <c r="D672" s="485" t="s">
        <v>457</v>
      </c>
    </row>
    <row r="673" spans="1:4" s="75" customFormat="1" ht="22.5" customHeight="1" thickBot="1">
      <c r="A673" s="473" t="s">
        <v>930</v>
      </c>
      <c r="B673" s="474"/>
      <c r="C673" s="486" t="s">
        <v>457</v>
      </c>
      <c r="D673" s="487" t="s">
        <v>457</v>
      </c>
    </row>
    <row r="674" spans="1:4" s="75" customFormat="1" ht="9.75" customHeight="1" thickBot="1" thickTop="1">
      <c r="A674" s="475"/>
      <c r="B674" s="476"/>
      <c r="C674" s="477"/>
      <c r="D674" s="478"/>
    </row>
    <row r="675" spans="1:4" ht="34.5" customHeight="1" thickTop="1">
      <c r="A675" s="302" t="s">
        <v>929</v>
      </c>
      <c r="B675" s="328"/>
      <c r="C675" s="304" t="s">
        <v>718</v>
      </c>
      <c r="D675" s="305" t="s">
        <v>719</v>
      </c>
    </row>
    <row r="676" spans="1:4" ht="12.75">
      <c r="A676" s="451" t="s">
        <v>919</v>
      </c>
      <c r="B676" s="452"/>
      <c r="C676" s="217" t="s">
        <v>457</v>
      </c>
      <c r="D676" s="63" t="s">
        <v>457</v>
      </c>
    </row>
    <row r="677" spans="1:4" ht="12.75">
      <c r="A677" s="451" t="s">
        <v>920</v>
      </c>
      <c r="B677" s="452"/>
      <c r="C677" s="217" t="s">
        <v>457</v>
      </c>
      <c r="D677" s="63" t="s">
        <v>457</v>
      </c>
    </row>
    <row r="678" spans="1:4" s="75" customFormat="1" ht="22.5" customHeight="1" thickBot="1">
      <c r="A678" s="473" t="s">
        <v>930</v>
      </c>
      <c r="B678" s="474"/>
      <c r="C678" s="488" t="s">
        <v>457</v>
      </c>
      <c r="D678" s="489" t="s">
        <v>457</v>
      </c>
    </row>
    <row r="679" spans="1:4" s="433" customFormat="1" ht="7.5" customHeight="1" thickBot="1" thickTop="1">
      <c r="A679" s="467"/>
      <c r="B679" s="43"/>
      <c r="C679" s="44"/>
      <c r="D679" s="45" t="s">
        <v>457</v>
      </c>
    </row>
    <row r="680" spans="1:4" ht="34.5" customHeight="1" thickTop="1">
      <c r="A680" s="302" t="s">
        <v>931</v>
      </c>
      <c r="B680" s="328"/>
      <c r="C680" s="304" t="s">
        <v>718</v>
      </c>
      <c r="D680" s="305" t="s">
        <v>719</v>
      </c>
    </row>
    <row r="681" spans="1:4" ht="11.25" customHeight="1">
      <c r="A681" s="451" t="s">
        <v>922</v>
      </c>
      <c r="B681" s="452"/>
      <c r="C681" s="217" t="s">
        <v>457</v>
      </c>
      <c r="D681" s="63" t="s">
        <v>457</v>
      </c>
    </row>
    <row r="682" spans="1:4" ht="11.25" customHeight="1">
      <c r="A682" s="451" t="s">
        <v>577</v>
      </c>
      <c r="B682" s="452"/>
      <c r="C682" s="217" t="s">
        <v>457</v>
      </c>
      <c r="D682" s="63" t="s">
        <v>457</v>
      </c>
    </row>
    <row r="683" spans="1:4" ht="11.25" customHeight="1">
      <c r="A683" s="451" t="s">
        <v>580</v>
      </c>
      <c r="B683" s="452"/>
      <c r="C683" s="217" t="s">
        <v>457</v>
      </c>
      <c r="D683" s="63" t="s">
        <v>457</v>
      </c>
    </row>
    <row r="684" spans="1:4" s="75" customFormat="1" ht="22.5" customHeight="1" thickBot="1">
      <c r="A684" s="473" t="s">
        <v>932</v>
      </c>
      <c r="B684" s="474"/>
      <c r="C684" s="488" t="s">
        <v>457</v>
      </c>
      <c r="D684" s="489" t="s">
        <v>457</v>
      </c>
    </row>
    <row r="685" spans="1:4" s="433" customFormat="1" ht="7.5" customHeight="1" thickBot="1" thickTop="1">
      <c r="A685" s="467"/>
      <c r="B685" s="43"/>
      <c r="C685" s="44"/>
      <c r="D685" s="45"/>
    </row>
    <row r="686" spans="1:4" ht="34.5" customHeight="1" thickTop="1">
      <c r="A686" s="302" t="s">
        <v>929</v>
      </c>
      <c r="B686" s="328"/>
      <c r="C686" s="304" t="s">
        <v>718</v>
      </c>
      <c r="D686" s="305" t="s">
        <v>719</v>
      </c>
    </row>
    <row r="687" spans="1:4" ht="12.75" customHeight="1">
      <c r="A687" s="451" t="s">
        <v>896</v>
      </c>
      <c r="B687" s="452"/>
      <c r="C687" s="217" t="s">
        <v>457</v>
      </c>
      <c r="D687" s="63" t="s">
        <v>457</v>
      </c>
    </row>
    <row r="688" spans="1:4" ht="12.75" customHeight="1">
      <c r="A688" s="451" t="s">
        <v>897</v>
      </c>
      <c r="B688" s="452"/>
      <c r="C688" s="217" t="s">
        <v>457</v>
      </c>
      <c r="D688" s="63" t="s">
        <v>457</v>
      </c>
    </row>
    <row r="689" spans="1:4" ht="12.75" customHeight="1">
      <c r="A689" s="451" t="s">
        <v>898</v>
      </c>
      <c r="B689" s="452"/>
      <c r="C689" s="217" t="s">
        <v>457</v>
      </c>
      <c r="D689" s="63" t="s">
        <v>457</v>
      </c>
    </row>
    <row r="690" spans="1:4" s="75" customFormat="1" ht="22.5" customHeight="1" thickBot="1">
      <c r="A690" s="473" t="s">
        <v>930</v>
      </c>
      <c r="B690" s="474"/>
      <c r="C690" s="488" t="s">
        <v>457</v>
      </c>
      <c r="D690" s="489" t="s">
        <v>457</v>
      </c>
    </row>
    <row r="691" spans="1:4" s="41" customFormat="1" ht="13.5" thickTop="1">
      <c r="A691" s="490"/>
      <c r="B691" s="113"/>
      <c r="C691" s="444"/>
      <c r="D691" s="445"/>
    </row>
    <row r="692" spans="1:4" s="41" customFormat="1" ht="17.25" thickBot="1">
      <c r="A692" s="300" t="s">
        <v>933</v>
      </c>
      <c r="B692" s="301"/>
      <c r="C692" s="326"/>
      <c r="D692" s="327"/>
    </row>
    <row r="693" spans="1:4" s="495" customFormat="1" ht="24" customHeight="1" thickBot="1" thickTop="1">
      <c r="A693" s="491" t="s">
        <v>934</v>
      </c>
      <c r="B693" s="492" t="s">
        <v>935</v>
      </c>
      <c r="C693" s="493"/>
      <c r="D693" s="494"/>
    </row>
    <row r="694" spans="1:4" s="446" customFormat="1" ht="13.5" thickTop="1">
      <c r="A694" s="443"/>
      <c r="B694" s="113"/>
      <c r="C694" s="444"/>
      <c r="D694" s="445"/>
    </row>
    <row r="695" spans="1:4" s="41" customFormat="1" ht="17.25" thickBot="1">
      <c r="A695" s="300" t="s">
        <v>936</v>
      </c>
      <c r="B695" s="301"/>
      <c r="C695" s="326"/>
      <c r="D695" s="327"/>
    </row>
    <row r="696" spans="1:4" ht="12.75" customHeight="1" thickTop="1">
      <c r="A696" s="302" t="s">
        <v>937</v>
      </c>
      <c r="B696" s="328"/>
      <c r="C696" s="304" t="s">
        <v>718</v>
      </c>
      <c r="D696" s="305" t="s">
        <v>719</v>
      </c>
    </row>
    <row r="697" spans="1:4" ht="12.75" customHeight="1">
      <c r="A697" s="451" t="s">
        <v>915</v>
      </c>
      <c r="B697" s="452"/>
      <c r="C697" s="453">
        <v>854</v>
      </c>
      <c r="D697" s="454">
        <f>500+21006+700+54</f>
        <v>22260</v>
      </c>
    </row>
    <row r="698" spans="1:4" ht="12.75" customHeight="1">
      <c r="A698" s="451" t="s">
        <v>916</v>
      </c>
      <c r="B698" s="452"/>
      <c r="C698" s="453">
        <v>66406</v>
      </c>
      <c r="D698" s="454">
        <f>312+8046+2120+12513+6+1000+200+400+148+7219</f>
        <v>31964</v>
      </c>
    </row>
    <row r="699" spans="1:4" ht="12.75" customHeight="1">
      <c r="A699" s="451" t="s">
        <v>917</v>
      </c>
      <c r="B699" s="452"/>
      <c r="C699" s="453">
        <v>50243</v>
      </c>
      <c r="D699" s="454">
        <v>46364</v>
      </c>
    </row>
    <row r="700" spans="1:4" s="75" customFormat="1" ht="12.75" customHeight="1" thickBot="1">
      <c r="A700" s="459" t="s">
        <v>938</v>
      </c>
      <c r="B700" s="474"/>
      <c r="C700" s="461">
        <f>SUM(C697:C699)</f>
        <v>117503</v>
      </c>
      <c r="D700" s="462">
        <f>SUM(D697:D699)</f>
        <v>100588</v>
      </c>
    </row>
    <row r="701" spans="1:4" s="433" customFormat="1" ht="14.25" thickBot="1" thickTop="1">
      <c r="A701" s="467"/>
      <c r="B701" s="43"/>
      <c r="C701" s="44"/>
      <c r="D701" s="45"/>
    </row>
    <row r="702" spans="1:4" ht="24" customHeight="1" thickTop="1">
      <c r="A702" s="302" t="s">
        <v>939</v>
      </c>
      <c r="B702" s="328"/>
      <c r="C702" s="304" t="s">
        <v>718</v>
      </c>
      <c r="D702" s="305" t="s">
        <v>719</v>
      </c>
    </row>
    <row r="703" spans="1:4" ht="12.75" customHeight="1">
      <c r="A703" s="451" t="s">
        <v>922</v>
      </c>
      <c r="B703" s="452"/>
      <c r="C703" s="469">
        <v>100588</v>
      </c>
      <c r="D703" s="470">
        <v>69380</v>
      </c>
    </row>
    <row r="704" spans="1:4" ht="12.75" customHeight="1">
      <c r="A704" s="451" t="s">
        <v>577</v>
      </c>
      <c r="B704" s="452"/>
      <c r="C704" s="469">
        <f>SUM(C705:C709)</f>
        <v>165034</v>
      </c>
      <c r="D704" s="470">
        <f>SUM(D705:D707)</f>
        <v>93588</v>
      </c>
    </row>
    <row r="705" spans="1:4" ht="12.75" customHeight="1">
      <c r="A705" s="471" t="s">
        <v>940</v>
      </c>
      <c r="B705" s="452"/>
      <c r="C705" s="453">
        <v>155873</v>
      </c>
      <c r="D705" s="454">
        <v>85647</v>
      </c>
    </row>
    <row r="706" spans="1:4" ht="12.75" customHeight="1">
      <c r="A706" s="479" t="s">
        <v>941</v>
      </c>
      <c r="B706" s="452"/>
      <c r="C706" s="453">
        <v>3</v>
      </c>
      <c r="D706" s="454">
        <v>9</v>
      </c>
    </row>
    <row r="707" spans="1:4" ht="12.75" customHeight="1">
      <c r="A707" s="479" t="s">
        <v>942</v>
      </c>
      <c r="B707" s="452"/>
      <c r="C707" s="453">
        <v>9108</v>
      </c>
      <c r="D707" s="454">
        <v>7932</v>
      </c>
    </row>
    <row r="708" spans="1:4" ht="12.75" customHeight="1">
      <c r="A708" s="479" t="s">
        <v>943</v>
      </c>
      <c r="B708" s="452"/>
      <c r="C708" s="453">
        <v>5</v>
      </c>
      <c r="D708" s="454" t="s">
        <v>457</v>
      </c>
    </row>
    <row r="709" spans="1:4" ht="12.75" customHeight="1">
      <c r="A709" s="479" t="s">
        <v>944</v>
      </c>
      <c r="B709" s="452"/>
      <c r="C709" s="453">
        <v>45</v>
      </c>
      <c r="D709" s="454" t="s">
        <v>457</v>
      </c>
    </row>
    <row r="710" spans="1:4" ht="12.75" customHeight="1">
      <c r="A710" s="451" t="s">
        <v>580</v>
      </c>
      <c r="B710" s="452"/>
      <c r="C710" s="248">
        <f>SUM(C711:C712)</f>
        <v>-148119</v>
      </c>
      <c r="D710" s="419">
        <f>SUM(D711:D713)</f>
        <v>-62380</v>
      </c>
    </row>
    <row r="711" spans="1:4" ht="12.75" customHeight="1">
      <c r="A711" s="479" t="s">
        <v>924</v>
      </c>
      <c r="B711" s="452"/>
      <c r="C711" s="217">
        <v>-12031</v>
      </c>
      <c r="D711" s="420">
        <v>-15668</v>
      </c>
    </row>
    <row r="712" spans="1:4" ht="12.75" customHeight="1">
      <c r="A712" s="315" t="s">
        <v>925</v>
      </c>
      <c r="B712" s="452"/>
      <c r="C712" s="217">
        <v>-136088</v>
      </c>
      <c r="D712" s="420">
        <v>-45682</v>
      </c>
    </row>
    <row r="713" spans="1:4" ht="12.75" customHeight="1">
      <c r="A713" s="480" t="s">
        <v>945</v>
      </c>
      <c r="B713" s="452"/>
      <c r="C713" s="453" t="s">
        <v>457</v>
      </c>
      <c r="D713" s="420">
        <v>-1030</v>
      </c>
    </row>
    <row r="714" spans="1:4" s="75" customFormat="1" ht="12.75" customHeight="1" thickBot="1">
      <c r="A714" s="459" t="s">
        <v>946</v>
      </c>
      <c r="B714" s="474"/>
      <c r="C714" s="461">
        <f>C703+C704+C710</f>
        <v>117503</v>
      </c>
      <c r="D714" s="462">
        <f>D703+D704+D710</f>
        <v>100588</v>
      </c>
    </row>
    <row r="715" spans="1:4" s="433" customFormat="1" ht="14.25" thickBot="1" thickTop="1">
      <c r="A715" s="467"/>
      <c r="B715" s="43"/>
      <c r="C715" s="44"/>
      <c r="D715" s="45"/>
    </row>
    <row r="716" spans="1:4" ht="12.75" customHeight="1" thickTop="1">
      <c r="A716" s="302" t="s">
        <v>947</v>
      </c>
      <c r="B716" s="328"/>
      <c r="C716" s="304" t="s">
        <v>718</v>
      </c>
      <c r="D716" s="305" t="s">
        <v>719</v>
      </c>
    </row>
    <row r="717" spans="1:4" ht="12.75">
      <c r="A717" s="451" t="s">
        <v>896</v>
      </c>
      <c r="B717" s="452"/>
      <c r="C717" s="453">
        <v>3667</v>
      </c>
      <c r="D717" s="454">
        <v>1025</v>
      </c>
    </row>
    <row r="718" spans="1:4" ht="12.75">
      <c r="A718" s="451" t="s">
        <v>897</v>
      </c>
      <c r="B718" s="452"/>
      <c r="C718" s="453">
        <v>14322</v>
      </c>
      <c r="D718" s="454">
        <v>10044</v>
      </c>
    </row>
    <row r="719" spans="1:4" ht="12.75">
      <c r="A719" s="451" t="s">
        <v>898</v>
      </c>
      <c r="B719" s="452"/>
      <c r="C719" s="453">
        <v>99514</v>
      </c>
      <c r="D719" s="454">
        <v>89519</v>
      </c>
    </row>
    <row r="720" spans="1:4" s="75" customFormat="1" ht="13.5" thickBot="1">
      <c r="A720" s="459" t="s">
        <v>938</v>
      </c>
      <c r="B720" s="474"/>
      <c r="C720" s="461">
        <f>SUM(C717:C719)</f>
        <v>117503</v>
      </c>
      <c r="D720" s="462">
        <f>SUM(D717:D719)</f>
        <v>100588</v>
      </c>
    </row>
    <row r="721" spans="1:4" ht="14.25" thickBot="1" thickTop="1">
      <c r="A721" s="496"/>
      <c r="B721" s="43"/>
      <c r="C721" s="44"/>
      <c r="D721" s="45"/>
    </row>
    <row r="722" spans="1:4" ht="23.25" thickBot="1" thickTop="1">
      <c r="A722" s="497" t="s">
        <v>937</v>
      </c>
      <c r="B722" s="492" t="s">
        <v>948</v>
      </c>
      <c r="C722" s="498"/>
      <c r="D722" s="499"/>
    </row>
    <row r="723" spans="1:4" ht="8.25" customHeight="1" thickTop="1">
      <c r="A723" s="496"/>
      <c r="B723" s="43"/>
      <c r="C723" s="44"/>
      <c r="D723" s="45"/>
    </row>
    <row r="724" spans="1:4" s="41" customFormat="1" ht="17.25" thickBot="1">
      <c r="A724" s="300" t="s">
        <v>949</v>
      </c>
      <c r="B724" s="301"/>
      <c r="C724" s="326"/>
      <c r="D724" s="327"/>
    </row>
    <row r="725" spans="1:4" ht="24" customHeight="1" thickTop="1">
      <c r="A725" s="302" t="s">
        <v>950</v>
      </c>
      <c r="B725" s="328"/>
      <c r="C725" s="304" t="s">
        <v>718</v>
      </c>
      <c r="D725" s="305" t="s">
        <v>719</v>
      </c>
    </row>
    <row r="726" spans="1:4" ht="12.75" customHeight="1">
      <c r="A726" s="451" t="s">
        <v>951</v>
      </c>
      <c r="B726" s="452"/>
      <c r="C726" s="217">
        <v>7474</v>
      </c>
      <c r="D726" s="63">
        <f>6817</f>
        <v>6817</v>
      </c>
    </row>
    <row r="727" spans="1:4" ht="12.75" customHeight="1">
      <c r="A727" s="451" t="s">
        <v>952</v>
      </c>
      <c r="B727" s="452"/>
      <c r="C727" s="217" t="s">
        <v>457</v>
      </c>
      <c r="D727" s="63" t="s">
        <v>457</v>
      </c>
    </row>
    <row r="728" spans="1:4" ht="12.75" customHeight="1">
      <c r="A728" s="451" t="s">
        <v>953</v>
      </c>
      <c r="B728" s="452"/>
      <c r="C728" s="217" t="s">
        <v>457</v>
      </c>
      <c r="D728" s="63" t="s">
        <v>457</v>
      </c>
    </row>
    <row r="729" spans="1:4" ht="12.75" customHeight="1">
      <c r="A729" s="451" t="s">
        <v>954</v>
      </c>
      <c r="B729" s="452"/>
      <c r="C729" s="217" t="s">
        <v>457</v>
      </c>
      <c r="D729" s="63" t="s">
        <v>457</v>
      </c>
    </row>
    <row r="730" spans="1:4" s="75" customFormat="1" ht="12.75" customHeight="1" thickBot="1">
      <c r="A730" s="459" t="s">
        <v>955</v>
      </c>
      <c r="B730" s="474"/>
      <c r="C730" s="461">
        <f>C726</f>
        <v>7474</v>
      </c>
      <c r="D730" s="462">
        <f>D726</f>
        <v>6817</v>
      </c>
    </row>
    <row r="731" spans="1:4" ht="14.25" thickBot="1" thickTop="1">
      <c r="A731" s="496"/>
      <c r="B731" s="43"/>
      <c r="C731" s="44"/>
      <c r="D731" s="45"/>
    </row>
    <row r="732" spans="1:4" ht="24" customHeight="1" thickTop="1">
      <c r="A732" s="302" t="s">
        <v>956</v>
      </c>
      <c r="B732" s="328"/>
      <c r="C732" s="304" t="s">
        <v>718</v>
      </c>
      <c r="D732" s="305" t="s">
        <v>719</v>
      </c>
    </row>
    <row r="733" spans="1:4" ht="12.75" customHeight="1">
      <c r="A733" s="451" t="s">
        <v>896</v>
      </c>
      <c r="B733" s="452"/>
      <c r="C733" s="484" t="s">
        <v>457</v>
      </c>
      <c r="D733" s="485" t="s">
        <v>457</v>
      </c>
    </row>
    <row r="734" spans="1:4" ht="12.75" customHeight="1">
      <c r="A734" s="451" t="s">
        <v>897</v>
      </c>
      <c r="B734" s="452"/>
      <c r="C734" s="484" t="s">
        <v>457</v>
      </c>
      <c r="D734" s="485" t="s">
        <v>457</v>
      </c>
    </row>
    <row r="735" spans="1:4" ht="12.75" customHeight="1">
      <c r="A735" s="451" t="s">
        <v>898</v>
      </c>
      <c r="B735" s="452"/>
      <c r="C735" s="217">
        <v>7474</v>
      </c>
      <c r="D735" s="63">
        <f>6817</f>
        <v>6817</v>
      </c>
    </row>
    <row r="736" spans="1:4" s="75" customFormat="1" ht="12.75" customHeight="1" thickBot="1">
      <c r="A736" s="459" t="s">
        <v>957</v>
      </c>
      <c r="B736" s="474"/>
      <c r="C736" s="500">
        <f>C735</f>
        <v>7474</v>
      </c>
      <c r="D736" s="501">
        <f>SUM(D733:D735)</f>
        <v>6817</v>
      </c>
    </row>
    <row r="737" spans="1:4" ht="14.25" thickBot="1" thickTop="1">
      <c r="A737" s="496"/>
      <c r="B737" s="43"/>
      <c r="C737" s="44"/>
      <c r="D737" s="45"/>
    </row>
    <row r="738" spans="1:4" ht="24" customHeight="1" thickTop="1">
      <c r="A738" s="302" t="s">
        <v>958</v>
      </c>
      <c r="B738" s="328"/>
      <c r="C738" s="304" t="s">
        <v>718</v>
      </c>
      <c r="D738" s="305" t="s">
        <v>719</v>
      </c>
    </row>
    <row r="739" spans="1:4" ht="12.75">
      <c r="A739" s="451" t="s">
        <v>922</v>
      </c>
      <c r="B739" s="452"/>
      <c r="C739" s="248">
        <v>6817</v>
      </c>
      <c r="D739" s="172">
        <v>6</v>
      </c>
    </row>
    <row r="740" spans="1:4" ht="12.75">
      <c r="A740" s="451" t="s">
        <v>577</v>
      </c>
      <c r="B740" s="452"/>
      <c r="C740" s="248">
        <f>C741+C744</f>
        <v>2717</v>
      </c>
      <c r="D740" s="172">
        <v>7500</v>
      </c>
    </row>
    <row r="741" spans="1:4" ht="12.75">
      <c r="A741" s="471" t="s">
        <v>959</v>
      </c>
      <c r="B741" s="452"/>
      <c r="C741" s="217">
        <v>2034</v>
      </c>
      <c r="D741" s="63">
        <v>7500</v>
      </c>
    </row>
    <row r="742" spans="1:4" ht="12.75" hidden="1">
      <c r="A742" s="457" t="s">
        <v>856</v>
      </c>
      <c r="B742" s="452"/>
      <c r="C742" s="453"/>
      <c r="D742" s="456"/>
    </row>
    <row r="743" spans="1:4" ht="12.75" hidden="1">
      <c r="A743" s="457" t="s">
        <v>856</v>
      </c>
      <c r="B743" s="452"/>
      <c r="C743" s="453"/>
      <c r="D743" s="456"/>
    </row>
    <row r="744" spans="1:4" ht="12.75">
      <c r="A744" s="471" t="s">
        <v>960</v>
      </c>
      <c r="B744" s="452"/>
      <c r="C744" s="453">
        <v>683</v>
      </c>
      <c r="D744" s="456" t="s">
        <v>457</v>
      </c>
    </row>
    <row r="745" spans="1:4" ht="12.75">
      <c r="A745" s="451" t="s">
        <v>580</v>
      </c>
      <c r="B745" s="452"/>
      <c r="C745" s="248">
        <f>C746</f>
        <v>-2060</v>
      </c>
      <c r="D745" s="419">
        <f>SUM(D746:D747)</f>
        <v>-689</v>
      </c>
    </row>
    <row r="746" spans="1:4" ht="12.75">
      <c r="A746" s="315" t="s">
        <v>961</v>
      </c>
      <c r="B746" s="452"/>
      <c r="C746" s="217">
        <v>-2060</v>
      </c>
      <c r="D746" s="420">
        <v>-6</v>
      </c>
    </row>
    <row r="747" spans="1:4" ht="12.75">
      <c r="A747" s="479" t="s">
        <v>924</v>
      </c>
      <c r="B747" s="452"/>
      <c r="C747" s="217" t="s">
        <v>457</v>
      </c>
      <c r="D747" s="420">
        <v>-683</v>
      </c>
    </row>
    <row r="748" spans="1:4" s="75" customFormat="1" ht="13.5" thickBot="1">
      <c r="A748" s="459" t="s">
        <v>962</v>
      </c>
      <c r="B748" s="474"/>
      <c r="C748" s="461">
        <f>C739+C740+C745</f>
        <v>7474</v>
      </c>
      <c r="D748" s="462">
        <f>D739+D740+D745</f>
        <v>6817</v>
      </c>
    </row>
    <row r="749" spans="1:4" ht="10.5" customHeight="1" thickTop="1">
      <c r="A749" s="467"/>
      <c r="B749" s="43"/>
      <c r="C749" s="44"/>
      <c r="D749" s="45"/>
    </row>
    <row r="750" spans="1:4" s="41" customFormat="1" ht="17.25" thickBot="1">
      <c r="A750" s="300" t="s">
        <v>963</v>
      </c>
      <c r="B750" s="301"/>
      <c r="C750" s="326"/>
      <c r="D750" s="327"/>
    </row>
    <row r="751" spans="1:4" ht="12.75" customHeight="1" thickTop="1">
      <c r="A751" s="302" t="s">
        <v>964</v>
      </c>
      <c r="B751" s="328"/>
      <c r="C751" s="304" t="s">
        <v>718</v>
      </c>
      <c r="D751" s="305" t="s">
        <v>719</v>
      </c>
    </row>
    <row r="752" spans="1:4" ht="12.75" customHeight="1">
      <c r="A752" s="451" t="s">
        <v>965</v>
      </c>
      <c r="B752" s="452"/>
      <c r="C752" s="217">
        <v>3709</v>
      </c>
      <c r="D752" s="63">
        <v>1072</v>
      </c>
    </row>
    <row r="753" spans="1:4" ht="12.75" customHeight="1">
      <c r="A753" s="451" t="s">
        <v>966</v>
      </c>
      <c r="B753" s="452"/>
      <c r="C753" s="217">
        <v>24442</v>
      </c>
      <c r="D753" s="63">
        <v>11160</v>
      </c>
    </row>
    <row r="754" spans="1:4" ht="12.75" customHeight="1">
      <c r="A754" s="451" t="s">
        <v>967</v>
      </c>
      <c r="B754" s="452"/>
      <c r="C754" s="217">
        <v>2762771</v>
      </c>
      <c r="D754" s="63">
        <v>2929071</v>
      </c>
    </row>
    <row r="755" spans="1:4" s="75" customFormat="1" ht="12.75" customHeight="1" thickBot="1">
      <c r="A755" s="459" t="s">
        <v>968</v>
      </c>
      <c r="B755" s="474"/>
      <c r="C755" s="178">
        <f>SUM(C752:C754)</f>
        <v>2790922</v>
      </c>
      <c r="D755" s="124">
        <f>SUM(D752:D754)</f>
        <v>2941303</v>
      </c>
    </row>
    <row r="756" spans="1:4" ht="13.5" customHeight="1" thickBot="1" thickTop="1">
      <c r="A756" s="496"/>
      <c r="B756" s="43"/>
      <c r="C756" s="44"/>
      <c r="D756" s="45"/>
    </row>
    <row r="757" spans="1:4" ht="24" customHeight="1" thickTop="1">
      <c r="A757" s="302" t="s">
        <v>969</v>
      </c>
      <c r="B757" s="328"/>
      <c r="C757" s="304" t="s">
        <v>718</v>
      </c>
      <c r="D757" s="305" t="s">
        <v>719</v>
      </c>
    </row>
    <row r="758" spans="1:4" ht="12.75" customHeight="1">
      <c r="A758" s="451" t="s">
        <v>922</v>
      </c>
      <c r="B758" s="452"/>
      <c r="C758" s="317">
        <v>2941303</v>
      </c>
      <c r="D758" s="318">
        <v>2232289</v>
      </c>
    </row>
    <row r="759" spans="1:4" ht="12.75" customHeight="1">
      <c r="A759" s="451" t="s">
        <v>577</v>
      </c>
      <c r="B759" s="452"/>
      <c r="C759" s="317">
        <f>SUM(C760:C768)</f>
        <v>29434783</v>
      </c>
      <c r="D759" s="318">
        <f>SUM(D760:D767)</f>
        <v>48651822</v>
      </c>
    </row>
    <row r="760" spans="1:4" ht="12.75" customHeight="1">
      <c r="A760" s="471" t="s">
        <v>923</v>
      </c>
      <c r="B760" s="452"/>
      <c r="C760" s="332">
        <v>165955</v>
      </c>
      <c r="D760" s="346">
        <v>91254</v>
      </c>
    </row>
    <row r="761" spans="1:4" ht="12.75" customHeight="1">
      <c r="A761" s="315" t="s">
        <v>970</v>
      </c>
      <c r="B761" s="452"/>
      <c r="C761" s="332">
        <v>3</v>
      </c>
      <c r="D761" s="346">
        <v>9</v>
      </c>
    </row>
    <row r="762" spans="1:4" ht="12.75" customHeight="1">
      <c r="A762" s="471" t="s">
        <v>971</v>
      </c>
      <c r="B762" s="452"/>
      <c r="C762" s="332">
        <v>14796</v>
      </c>
      <c r="D762" s="346">
        <v>7990</v>
      </c>
    </row>
    <row r="763" spans="1:4" ht="12.75" customHeight="1">
      <c r="A763" s="315" t="s">
        <v>901</v>
      </c>
      <c r="B763" s="452"/>
      <c r="C763" s="332">
        <v>25039394</v>
      </c>
      <c r="D763" s="346">
        <v>39088720</v>
      </c>
    </row>
    <row r="764" spans="1:4" ht="12.75" customHeight="1">
      <c r="A764" s="471" t="s">
        <v>902</v>
      </c>
      <c r="B764" s="452"/>
      <c r="C764" s="332">
        <v>2771793</v>
      </c>
      <c r="D764" s="346">
        <v>3858470</v>
      </c>
    </row>
    <row r="765" spans="1:4" ht="12.75" customHeight="1">
      <c r="A765" s="471" t="s">
        <v>903</v>
      </c>
      <c r="B765" s="452"/>
      <c r="C765" s="332">
        <v>843819</v>
      </c>
      <c r="D765" s="346">
        <v>5536351</v>
      </c>
    </row>
    <row r="766" spans="1:4" ht="12.75" customHeight="1">
      <c r="A766" s="471" t="s">
        <v>904</v>
      </c>
      <c r="B766" s="452"/>
      <c r="C766" s="217">
        <v>496317</v>
      </c>
      <c r="D766" s="63" t="s">
        <v>457</v>
      </c>
    </row>
    <row r="767" spans="1:4" ht="12.75" customHeight="1">
      <c r="A767" s="471" t="s">
        <v>905</v>
      </c>
      <c r="B767" s="452"/>
      <c r="C767" s="332">
        <v>102701</v>
      </c>
      <c r="D767" s="346">
        <v>69028</v>
      </c>
    </row>
    <row r="768" spans="1:4" ht="12.75" customHeight="1">
      <c r="A768" s="471" t="s">
        <v>972</v>
      </c>
      <c r="B768" s="452"/>
      <c r="C768" s="332">
        <v>5</v>
      </c>
      <c r="D768" s="63" t="s">
        <v>457</v>
      </c>
    </row>
    <row r="769" spans="1:4" ht="12.75" customHeight="1">
      <c r="A769" s="451" t="s">
        <v>580</v>
      </c>
      <c r="B769" s="452"/>
      <c r="C769" s="317">
        <f>SUM(C770:C775)</f>
        <v>-29585164</v>
      </c>
      <c r="D769" s="329">
        <f>SUM(D770:D775)</f>
        <v>-47942808</v>
      </c>
    </row>
    <row r="770" spans="1:4" ht="12.75" customHeight="1">
      <c r="A770" s="315" t="s">
        <v>925</v>
      </c>
      <c r="B770" s="452"/>
      <c r="C770" s="332">
        <v>-147747</v>
      </c>
      <c r="D770" s="333">
        <v>-58084</v>
      </c>
    </row>
    <row r="771" spans="1:4" ht="12.75" customHeight="1">
      <c r="A771" s="471" t="s">
        <v>907</v>
      </c>
      <c r="B771" s="452"/>
      <c r="C771" s="332">
        <v>-25831486</v>
      </c>
      <c r="D771" s="333">
        <v>-38496567</v>
      </c>
    </row>
    <row r="772" spans="1:4" ht="12.75" customHeight="1">
      <c r="A772" s="471" t="s">
        <v>908</v>
      </c>
      <c r="B772" s="482"/>
      <c r="C772" s="502">
        <v>-2774954</v>
      </c>
      <c r="D772" s="333">
        <v>-3385047</v>
      </c>
    </row>
    <row r="773" spans="1:4" ht="12.75" customHeight="1">
      <c r="A773" s="471" t="s">
        <v>909</v>
      </c>
      <c r="B773" s="482"/>
      <c r="C773" s="502">
        <v>-763764</v>
      </c>
      <c r="D773" s="333">
        <v>-5949403</v>
      </c>
    </row>
    <row r="774" spans="1:4" ht="12.75" customHeight="1">
      <c r="A774" s="471" t="s">
        <v>973</v>
      </c>
      <c r="B774" s="482"/>
      <c r="C774" s="502">
        <v>-49875</v>
      </c>
      <c r="D774" s="333">
        <v>-34269</v>
      </c>
    </row>
    <row r="775" spans="1:4" ht="12.75" customHeight="1">
      <c r="A775" s="471" t="s">
        <v>911</v>
      </c>
      <c r="B775" s="452"/>
      <c r="C775" s="332">
        <v>-17338</v>
      </c>
      <c r="D775" s="333">
        <v>-19438</v>
      </c>
    </row>
    <row r="776" spans="1:4" s="75" customFormat="1" ht="12.75" customHeight="1" thickBot="1">
      <c r="A776" s="459" t="s">
        <v>962</v>
      </c>
      <c r="B776" s="474"/>
      <c r="C776" s="353">
        <f>+C758+C759+C769</f>
        <v>2790922</v>
      </c>
      <c r="D776" s="503">
        <f>+D758+D759+D769</f>
        <v>2941303</v>
      </c>
    </row>
    <row r="777" spans="1:4" ht="14.25" thickBot="1" thickTop="1">
      <c r="A777" s="496"/>
      <c r="B777" s="43"/>
      <c r="C777" s="44"/>
      <c r="D777" s="45"/>
    </row>
    <row r="778" spans="1:4" ht="24" customHeight="1" thickTop="1">
      <c r="A778" s="302" t="s">
        <v>974</v>
      </c>
      <c r="B778" s="328"/>
      <c r="C778" s="304" t="s">
        <v>718</v>
      </c>
      <c r="D778" s="305" t="s">
        <v>719</v>
      </c>
    </row>
    <row r="779" spans="1:4" s="75" customFormat="1" ht="12.75" customHeight="1">
      <c r="A779" s="401" t="s">
        <v>726</v>
      </c>
      <c r="B779" s="316"/>
      <c r="C779" s="332">
        <v>2550097</v>
      </c>
      <c r="D779" s="346">
        <v>2787258</v>
      </c>
    </row>
    <row r="780" spans="1:4" s="75" customFormat="1" ht="12.75" customHeight="1">
      <c r="A780" s="401" t="s">
        <v>727</v>
      </c>
      <c r="B780" s="319"/>
      <c r="C780" s="332">
        <f>+C782+C784</f>
        <v>240825</v>
      </c>
      <c r="D780" s="346">
        <f>+D782+D784</f>
        <v>154045</v>
      </c>
    </row>
    <row r="781" spans="1:4" s="75" customFormat="1" ht="12.75" customHeight="1">
      <c r="A781" s="320" t="s">
        <v>728</v>
      </c>
      <c r="B781" s="321"/>
      <c r="C781" s="504">
        <v>58018</v>
      </c>
      <c r="D781" s="505">
        <v>43920</v>
      </c>
    </row>
    <row r="782" spans="1:4" s="75" customFormat="1" ht="12.75" customHeight="1">
      <c r="A782" s="320" t="s">
        <v>729</v>
      </c>
      <c r="B782" s="321"/>
      <c r="C782" s="504">
        <v>240674</v>
      </c>
      <c r="D782" s="505">
        <v>153897</v>
      </c>
    </row>
    <row r="783" spans="1:4" s="75" customFormat="1" ht="12.75" customHeight="1">
      <c r="A783" s="320" t="s">
        <v>975</v>
      </c>
      <c r="B783" s="321"/>
      <c r="C783" s="504">
        <v>1459</v>
      </c>
      <c r="D783" s="505">
        <v>1459</v>
      </c>
    </row>
    <row r="784" spans="1:4" s="75" customFormat="1" ht="12.75" customHeight="1">
      <c r="A784" s="401" t="s">
        <v>976</v>
      </c>
      <c r="B784" s="321"/>
      <c r="C784" s="504">
        <v>151</v>
      </c>
      <c r="D784" s="505">
        <v>148</v>
      </c>
    </row>
    <row r="785" spans="1:4" s="75" customFormat="1" ht="24.75" thickBot="1">
      <c r="A785" s="473" t="s">
        <v>977</v>
      </c>
      <c r="B785" s="474"/>
      <c r="C785" s="461">
        <f>SUM(C779:C780)</f>
        <v>2790922</v>
      </c>
      <c r="D785" s="462">
        <f>SUM(D779:D780)</f>
        <v>2941303</v>
      </c>
    </row>
    <row r="786" spans="1:4" ht="6" customHeight="1" thickBot="1" thickTop="1">
      <c r="A786" s="496"/>
      <c r="B786" s="43"/>
      <c r="C786" s="44"/>
      <c r="D786" s="45"/>
    </row>
    <row r="787" spans="1:4" ht="22.5" customHeight="1" thickTop="1">
      <c r="A787" s="302" t="s">
        <v>978</v>
      </c>
      <c r="B787" s="328"/>
      <c r="C787" s="304" t="s">
        <v>718</v>
      </c>
      <c r="D787" s="305" t="s">
        <v>719</v>
      </c>
    </row>
    <row r="788" spans="1:4" ht="11.25" customHeight="1">
      <c r="A788" s="451" t="s">
        <v>979</v>
      </c>
      <c r="B788" s="452"/>
      <c r="C788" s="453">
        <f>C789+C792</f>
        <v>23332</v>
      </c>
      <c r="D788" s="454">
        <f>+D789</f>
        <v>10266</v>
      </c>
    </row>
    <row r="789" spans="1:4" ht="11.25" customHeight="1">
      <c r="A789" s="451" t="s">
        <v>980</v>
      </c>
      <c r="B789" s="452"/>
      <c r="C789" s="453">
        <v>17965</v>
      </c>
      <c r="D789" s="454">
        <v>10266</v>
      </c>
    </row>
    <row r="790" spans="1:4" ht="11.25" customHeight="1">
      <c r="A790" s="457" t="s">
        <v>981</v>
      </c>
      <c r="B790" s="452"/>
      <c r="C790" s="453">
        <v>18568</v>
      </c>
      <c r="D790" s="454">
        <v>10340</v>
      </c>
    </row>
    <row r="791" spans="1:4" ht="11.25" customHeight="1">
      <c r="A791" s="457" t="s">
        <v>982</v>
      </c>
      <c r="B791" s="452"/>
      <c r="C791" s="453">
        <v>18047</v>
      </c>
      <c r="D791" s="454">
        <v>15984</v>
      </c>
    </row>
    <row r="792" spans="1:4" ht="11.25" customHeight="1">
      <c r="A792" s="457" t="s">
        <v>983</v>
      </c>
      <c r="B792" s="452"/>
      <c r="C792" s="453">
        <v>5367</v>
      </c>
      <c r="D792" s="454" t="s">
        <v>457</v>
      </c>
    </row>
    <row r="793" spans="1:4" ht="11.25" customHeight="1">
      <c r="A793" s="457" t="s">
        <v>981</v>
      </c>
      <c r="B793" s="452"/>
      <c r="C793" s="453">
        <v>5367</v>
      </c>
      <c r="D793" s="454" t="s">
        <v>457</v>
      </c>
    </row>
    <row r="794" spans="1:4" ht="11.25" customHeight="1">
      <c r="A794" s="457" t="s">
        <v>982</v>
      </c>
      <c r="B794" s="452"/>
      <c r="C794" s="453">
        <v>5342</v>
      </c>
      <c r="D794" s="454" t="s">
        <v>457</v>
      </c>
    </row>
    <row r="795" spans="1:4" ht="11.25" customHeight="1">
      <c r="A795" s="457" t="s">
        <v>984</v>
      </c>
      <c r="B795" s="452"/>
      <c r="C795" s="453" t="s">
        <v>457</v>
      </c>
      <c r="D795" s="454" t="s">
        <v>457</v>
      </c>
    </row>
    <row r="796" spans="1:4" ht="22.5" customHeight="1">
      <c r="A796" s="457" t="s">
        <v>985</v>
      </c>
      <c r="B796" s="452"/>
      <c r="C796" s="453">
        <v>4819</v>
      </c>
      <c r="D796" s="454">
        <f>+D797+D800+D803</f>
        <v>1266</v>
      </c>
    </row>
    <row r="797" spans="1:4" ht="11.25" customHeight="1">
      <c r="A797" s="457" t="s">
        <v>980</v>
      </c>
      <c r="B797" s="452"/>
      <c r="C797" s="453">
        <v>24</v>
      </c>
      <c r="D797" s="456">
        <v>103</v>
      </c>
    </row>
    <row r="798" spans="1:4" ht="11.25" customHeight="1">
      <c r="A798" s="457" t="s">
        <v>981</v>
      </c>
      <c r="B798" s="452"/>
      <c r="C798" s="453">
        <v>29</v>
      </c>
      <c r="D798" s="456">
        <v>99</v>
      </c>
    </row>
    <row r="799" spans="1:4" ht="11.25" customHeight="1">
      <c r="A799" s="457" t="s">
        <v>982</v>
      </c>
      <c r="B799" s="452"/>
      <c r="C799" s="453">
        <v>36</v>
      </c>
      <c r="D799" s="456">
        <v>218</v>
      </c>
    </row>
    <row r="800" spans="1:4" ht="11.25" customHeight="1">
      <c r="A800" s="457" t="s">
        <v>983</v>
      </c>
      <c r="B800" s="452"/>
      <c r="C800" s="453">
        <v>42</v>
      </c>
      <c r="D800" s="456">
        <v>47</v>
      </c>
    </row>
    <row r="801" spans="1:4" ht="11.25" customHeight="1">
      <c r="A801" s="457" t="s">
        <v>981</v>
      </c>
      <c r="B801" s="452"/>
      <c r="C801" s="453">
        <v>42</v>
      </c>
      <c r="D801" s="456">
        <v>49</v>
      </c>
    </row>
    <row r="802" spans="1:4" ht="11.25" customHeight="1">
      <c r="A802" s="457" t="s">
        <v>982</v>
      </c>
      <c r="B802" s="452"/>
      <c r="C802" s="453">
        <v>42</v>
      </c>
      <c r="D802" s="456">
        <v>47</v>
      </c>
    </row>
    <row r="803" spans="1:4" ht="11.25" customHeight="1">
      <c r="A803" s="457" t="s">
        <v>984</v>
      </c>
      <c r="B803" s="452"/>
      <c r="C803" s="453">
        <f>C804</f>
        <v>4753</v>
      </c>
      <c r="D803" s="454">
        <v>1116</v>
      </c>
    </row>
    <row r="804" spans="1:4" ht="11.25" customHeight="1">
      <c r="A804" s="457" t="s">
        <v>986</v>
      </c>
      <c r="B804" s="452"/>
      <c r="C804" s="453">
        <v>4753</v>
      </c>
      <c r="D804" s="454">
        <v>1116</v>
      </c>
    </row>
    <row r="805" spans="1:4" ht="11.25" customHeight="1">
      <c r="A805" s="457" t="s">
        <v>981</v>
      </c>
      <c r="B805" s="452"/>
      <c r="C805" s="453">
        <v>4753</v>
      </c>
      <c r="D805" s="454">
        <v>1116</v>
      </c>
    </row>
    <row r="806" spans="1:4" ht="11.25" customHeight="1">
      <c r="A806" s="457" t="s">
        <v>982</v>
      </c>
      <c r="B806" s="452"/>
      <c r="C806" s="453">
        <v>4574</v>
      </c>
      <c r="D806" s="454">
        <v>1117</v>
      </c>
    </row>
    <row r="807" spans="1:4" ht="22.5" customHeight="1">
      <c r="A807" s="457" t="s">
        <v>987</v>
      </c>
      <c r="B807" s="452"/>
      <c r="C807" s="453" t="s">
        <v>457</v>
      </c>
      <c r="D807" s="456">
        <f>+D808</f>
        <v>700</v>
      </c>
    </row>
    <row r="808" spans="1:4" ht="11.25" customHeight="1">
      <c r="A808" s="457" t="s">
        <v>980</v>
      </c>
      <c r="B808" s="452"/>
      <c r="C808" s="453" t="s">
        <v>457</v>
      </c>
      <c r="D808" s="456">
        <v>700</v>
      </c>
    </row>
    <row r="809" spans="1:4" ht="11.25" customHeight="1">
      <c r="A809" s="457" t="s">
        <v>981</v>
      </c>
      <c r="B809" s="452"/>
      <c r="C809" s="453" t="s">
        <v>457</v>
      </c>
      <c r="D809" s="456">
        <v>700</v>
      </c>
    </row>
    <row r="810" spans="1:4" ht="11.25" customHeight="1">
      <c r="A810" s="457" t="s">
        <v>982</v>
      </c>
      <c r="B810" s="452"/>
      <c r="C810" s="453" t="s">
        <v>457</v>
      </c>
      <c r="D810" s="456">
        <v>700</v>
      </c>
    </row>
    <row r="811" spans="1:4" ht="11.25" customHeight="1">
      <c r="A811" s="457" t="s">
        <v>983</v>
      </c>
      <c r="B811" s="452"/>
      <c r="C811" s="453" t="s">
        <v>457</v>
      </c>
      <c r="D811" s="456" t="s">
        <v>457</v>
      </c>
    </row>
    <row r="812" spans="1:4" ht="11.25" customHeight="1">
      <c r="A812" s="457" t="s">
        <v>981</v>
      </c>
      <c r="B812" s="452"/>
      <c r="C812" s="453" t="s">
        <v>457</v>
      </c>
      <c r="D812" s="456" t="s">
        <v>457</v>
      </c>
    </row>
    <row r="813" spans="1:4" ht="11.25" customHeight="1">
      <c r="A813" s="457" t="s">
        <v>982</v>
      </c>
      <c r="B813" s="452"/>
      <c r="C813" s="453" t="s">
        <v>457</v>
      </c>
      <c r="D813" s="456" t="s">
        <v>457</v>
      </c>
    </row>
    <row r="814" spans="1:4" ht="11.25" customHeight="1">
      <c r="A814" s="457" t="s">
        <v>984</v>
      </c>
      <c r="B814" s="452"/>
      <c r="C814" s="453" t="s">
        <v>457</v>
      </c>
      <c r="D814" s="456" t="s">
        <v>457</v>
      </c>
    </row>
    <row r="815" spans="1:4" ht="11.25" customHeight="1" hidden="1">
      <c r="A815" s="457" t="s">
        <v>988</v>
      </c>
      <c r="B815" s="452"/>
      <c r="C815" s="453"/>
      <c r="D815" s="456" t="s">
        <v>457</v>
      </c>
    </row>
    <row r="816" spans="1:4" ht="11.25" customHeight="1" hidden="1">
      <c r="A816" s="457" t="s">
        <v>981</v>
      </c>
      <c r="B816" s="452"/>
      <c r="C816" s="453"/>
      <c r="D816" s="456" t="s">
        <v>457</v>
      </c>
    </row>
    <row r="817" spans="1:4" ht="11.25" customHeight="1" hidden="1">
      <c r="A817" s="457" t="s">
        <v>982</v>
      </c>
      <c r="B817" s="452"/>
      <c r="C817" s="453"/>
      <c r="D817" s="456" t="s">
        <v>457</v>
      </c>
    </row>
    <row r="818" spans="1:4" ht="11.25" customHeight="1">
      <c r="A818" s="451" t="s">
        <v>989</v>
      </c>
      <c r="B818" s="452"/>
      <c r="C818" s="453" t="s">
        <v>457</v>
      </c>
      <c r="D818" s="456" t="s">
        <v>457</v>
      </c>
    </row>
    <row r="819" spans="1:4" ht="11.25" customHeight="1">
      <c r="A819" s="451" t="s">
        <v>990</v>
      </c>
      <c r="B819" s="452"/>
      <c r="C819" s="453" t="s">
        <v>457</v>
      </c>
      <c r="D819" s="456" t="s">
        <v>457</v>
      </c>
    </row>
    <row r="820" spans="1:4" ht="11.25" customHeight="1">
      <c r="A820" s="451" t="s">
        <v>991</v>
      </c>
      <c r="B820" s="452"/>
      <c r="C820" s="453" t="s">
        <v>457</v>
      </c>
      <c r="D820" s="456" t="s">
        <v>457</v>
      </c>
    </row>
    <row r="821" spans="1:4" ht="11.25" customHeight="1">
      <c r="A821" s="451" t="s">
        <v>982</v>
      </c>
      <c r="B821" s="452"/>
      <c r="C821" s="453" t="s">
        <v>457</v>
      </c>
      <c r="D821" s="456" t="s">
        <v>457</v>
      </c>
    </row>
    <row r="822" spans="1:4" ht="11.25" customHeight="1">
      <c r="A822" s="451" t="s">
        <v>983</v>
      </c>
      <c r="B822" s="452"/>
      <c r="C822" s="453" t="s">
        <v>457</v>
      </c>
      <c r="D822" s="456" t="s">
        <v>457</v>
      </c>
    </row>
    <row r="823" spans="1:4" ht="11.25" customHeight="1">
      <c r="A823" s="451" t="s">
        <v>991</v>
      </c>
      <c r="B823" s="452"/>
      <c r="C823" s="453" t="s">
        <v>457</v>
      </c>
      <c r="D823" s="456" t="s">
        <v>457</v>
      </c>
    </row>
    <row r="824" spans="1:4" ht="11.25" customHeight="1">
      <c r="A824" s="451" t="s">
        <v>982</v>
      </c>
      <c r="B824" s="452"/>
      <c r="C824" s="453" t="s">
        <v>457</v>
      </c>
      <c r="D824" s="456" t="s">
        <v>457</v>
      </c>
    </row>
    <row r="825" spans="1:4" ht="11.25" customHeight="1">
      <c r="A825" s="451" t="s">
        <v>984</v>
      </c>
      <c r="B825" s="452"/>
      <c r="C825" s="453" t="s">
        <v>457</v>
      </c>
      <c r="D825" s="456" t="s">
        <v>457</v>
      </c>
    </row>
    <row r="826" spans="1:4" ht="11.25" customHeight="1" hidden="1">
      <c r="A826" s="451" t="s">
        <v>988</v>
      </c>
      <c r="B826" s="452"/>
      <c r="C826" s="453"/>
      <c r="D826" s="456" t="s">
        <v>457</v>
      </c>
    </row>
    <row r="827" spans="1:4" ht="11.25" customHeight="1" hidden="1">
      <c r="A827" s="451" t="s">
        <v>991</v>
      </c>
      <c r="B827" s="452"/>
      <c r="C827" s="453"/>
      <c r="D827" s="456" t="s">
        <v>457</v>
      </c>
    </row>
    <row r="828" spans="1:4" ht="11.25" customHeight="1" hidden="1">
      <c r="A828" s="451" t="s">
        <v>982</v>
      </c>
      <c r="B828" s="452"/>
      <c r="C828" s="453"/>
      <c r="D828" s="456" t="s">
        <v>457</v>
      </c>
    </row>
    <row r="829" spans="1:4" s="75" customFormat="1" ht="11.25" customHeight="1">
      <c r="A829" s="506" t="s">
        <v>992</v>
      </c>
      <c r="B829" s="507"/>
      <c r="C829" s="469">
        <f>+C791+C799+C802+C806+C794</f>
        <v>28041</v>
      </c>
      <c r="D829" s="470">
        <f>+D791+D799+D802+D806+D810</f>
        <v>18066</v>
      </c>
    </row>
    <row r="830" spans="1:4" s="75" customFormat="1" ht="11.25" customHeight="1">
      <c r="A830" s="508" t="s">
        <v>993</v>
      </c>
      <c r="B830" s="507"/>
      <c r="C830" s="215">
        <v>-379</v>
      </c>
      <c r="D830" s="509">
        <v>-5834</v>
      </c>
    </row>
    <row r="831" spans="1:4" s="75" customFormat="1" ht="11.25" customHeight="1">
      <c r="A831" s="508" t="s">
        <v>994</v>
      </c>
      <c r="B831" s="507"/>
      <c r="C831" s="469">
        <v>28759</v>
      </c>
      <c r="D831" s="470">
        <v>12304</v>
      </c>
    </row>
    <row r="832" spans="1:4" s="75" customFormat="1" ht="11.25" customHeight="1" thickBot="1">
      <c r="A832" s="510" t="s">
        <v>995</v>
      </c>
      <c r="B832" s="474"/>
      <c r="C832" s="461">
        <v>28151</v>
      </c>
      <c r="D832" s="462">
        <v>12232</v>
      </c>
    </row>
    <row r="833" spans="1:4" ht="6.75" customHeight="1" thickBot="1" thickTop="1">
      <c r="A833" s="511"/>
      <c r="B833" s="43"/>
      <c r="C833" s="44"/>
      <c r="D833" s="45"/>
    </row>
    <row r="834" spans="1:4" ht="22.5" customHeight="1" thickTop="1">
      <c r="A834" s="302" t="s">
        <v>996</v>
      </c>
      <c r="B834" s="328"/>
      <c r="C834" s="304" t="s">
        <v>718</v>
      </c>
      <c r="D834" s="305" t="s">
        <v>719</v>
      </c>
    </row>
    <row r="835" spans="1:4" ht="12" customHeight="1">
      <c r="A835" s="512" t="s">
        <v>997</v>
      </c>
      <c r="B835" s="452"/>
      <c r="C835" s="263">
        <f>+C836+C839</f>
        <v>1408343</v>
      </c>
      <c r="D835" s="513">
        <f>+D836+D839</f>
        <v>1489645</v>
      </c>
    </row>
    <row r="836" spans="1:4" ht="12" customHeight="1">
      <c r="A836" s="512" t="s">
        <v>998</v>
      </c>
      <c r="B836" s="452"/>
      <c r="C836" s="263">
        <v>41504</v>
      </c>
      <c r="D836" s="513">
        <v>28225</v>
      </c>
    </row>
    <row r="837" spans="1:4" ht="12" customHeight="1">
      <c r="A837" s="512" t="s">
        <v>999</v>
      </c>
      <c r="B837" s="452"/>
      <c r="C837" s="263">
        <v>-122</v>
      </c>
      <c r="D837" s="513">
        <v>-2298</v>
      </c>
    </row>
    <row r="838" spans="1:4" ht="12" customHeight="1">
      <c r="A838" s="512" t="s">
        <v>1000</v>
      </c>
      <c r="B838" s="452"/>
      <c r="C838" s="263">
        <v>41626</v>
      </c>
      <c r="D838" s="513">
        <v>30523</v>
      </c>
    </row>
    <row r="839" spans="1:4" ht="12" customHeight="1">
      <c r="A839" s="512" t="s">
        <v>1001</v>
      </c>
      <c r="B839" s="452"/>
      <c r="C839" s="263">
        <v>1366839</v>
      </c>
      <c r="D839" s="513">
        <v>1461420</v>
      </c>
    </row>
    <row r="840" spans="1:4" ht="12" customHeight="1">
      <c r="A840" s="512" t="s">
        <v>999</v>
      </c>
      <c r="B840" s="452"/>
      <c r="C840" s="263">
        <v>-2369</v>
      </c>
      <c r="D840" s="513" t="s">
        <v>457</v>
      </c>
    </row>
    <row r="841" spans="1:4" ht="12" customHeight="1">
      <c r="A841" s="512" t="s">
        <v>1000</v>
      </c>
      <c r="B841" s="452"/>
      <c r="C841" s="263">
        <v>1231201</v>
      </c>
      <c r="D841" s="513">
        <v>1341243</v>
      </c>
    </row>
    <row r="842" spans="1:4" ht="12" customHeight="1">
      <c r="A842" s="512" t="s">
        <v>1002</v>
      </c>
      <c r="B842" s="452"/>
      <c r="C842" s="263" t="s">
        <v>457</v>
      </c>
      <c r="D842" s="513" t="s">
        <v>457</v>
      </c>
    </row>
    <row r="843" spans="1:4" ht="26.25" customHeight="1">
      <c r="A843" s="512" t="s">
        <v>1003</v>
      </c>
      <c r="B843" s="452"/>
      <c r="C843" s="263">
        <v>345529</v>
      </c>
      <c r="D843" s="513">
        <f>+D850+D847</f>
        <v>1087197</v>
      </c>
    </row>
    <row r="844" spans="1:4" ht="12" customHeight="1">
      <c r="A844" s="512" t="s">
        <v>998</v>
      </c>
      <c r="B844" s="452"/>
      <c r="C844" s="263" t="s">
        <v>457</v>
      </c>
      <c r="D844" s="513" t="s">
        <v>457</v>
      </c>
    </row>
    <row r="845" spans="1:4" ht="12" customHeight="1">
      <c r="A845" s="512" t="s">
        <v>999</v>
      </c>
      <c r="B845" s="452"/>
      <c r="C845" s="263" t="s">
        <v>457</v>
      </c>
      <c r="D845" s="513" t="s">
        <v>457</v>
      </c>
    </row>
    <row r="846" spans="1:4" ht="12" customHeight="1">
      <c r="A846" s="512" t="s">
        <v>1000</v>
      </c>
      <c r="B846" s="452"/>
      <c r="C846" s="263" t="s">
        <v>457</v>
      </c>
      <c r="D846" s="513" t="s">
        <v>457</v>
      </c>
    </row>
    <row r="847" spans="1:4" ht="12" customHeight="1">
      <c r="A847" s="512" t="s">
        <v>1001</v>
      </c>
      <c r="B847" s="452"/>
      <c r="C847" s="263">
        <v>1021</v>
      </c>
      <c r="D847" s="513">
        <v>10772</v>
      </c>
    </row>
    <row r="848" spans="1:4" ht="12" customHeight="1">
      <c r="A848" s="512" t="s">
        <v>999</v>
      </c>
      <c r="B848" s="452"/>
      <c r="C848" s="263" t="s">
        <v>457</v>
      </c>
      <c r="D848" s="513" t="s">
        <v>457</v>
      </c>
    </row>
    <row r="849" spans="1:4" ht="12" customHeight="1">
      <c r="A849" s="512" t="s">
        <v>1000</v>
      </c>
      <c r="B849" s="452"/>
      <c r="C849" s="263">
        <v>1000</v>
      </c>
      <c r="D849" s="513">
        <v>10575</v>
      </c>
    </row>
    <row r="850" spans="1:4" ht="12" customHeight="1">
      <c r="A850" s="512" t="s">
        <v>1002</v>
      </c>
      <c r="B850" s="452"/>
      <c r="C850" s="263">
        <v>344508</v>
      </c>
      <c r="D850" s="513">
        <v>1076425</v>
      </c>
    </row>
    <row r="851" spans="1:4" ht="12" customHeight="1">
      <c r="A851" s="512" t="s">
        <v>1004</v>
      </c>
      <c r="B851" s="452"/>
      <c r="C851" s="263">
        <v>244691</v>
      </c>
      <c r="D851" s="513">
        <v>184516</v>
      </c>
    </row>
    <row r="852" spans="1:4" ht="12" customHeight="1">
      <c r="A852" s="512" t="s">
        <v>999</v>
      </c>
      <c r="B852" s="452"/>
      <c r="C852" s="263">
        <v>-623</v>
      </c>
      <c r="D852" s="513" t="s">
        <v>457</v>
      </c>
    </row>
    <row r="853" spans="1:4" ht="12" customHeight="1">
      <c r="A853" s="512" t="s">
        <v>1000</v>
      </c>
      <c r="B853" s="452"/>
      <c r="C853" s="263">
        <v>236465</v>
      </c>
      <c r="D853" s="513">
        <v>170360</v>
      </c>
    </row>
    <row r="854" spans="1:4" ht="12" customHeight="1">
      <c r="A854" s="512" t="s">
        <v>1005</v>
      </c>
      <c r="B854" s="452"/>
      <c r="C854" s="263">
        <v>99817</v>
      </c>
      <c r="D854" s="513">
        <v>891909</v>
      </c>
    </row>
    <row r="855" spans="1:4" ht="12" customHeight="1">
      <c r="A855" s="512" t="s">
        <v>999</v>
      </c>
      <c r="B855" s="452"/>
      <c r="C855" s="263" t="s">
        <v>457</v>
      </c>
      <c r="D855" s="513" t="s">
        <v>457</v>
      </c>
    </row>
    <row r="856" spans="1:4" ht="12" customHeight="1">
      <c r="A856" s="512" t="s">
        <v>1000</v>
      </c>
      <c r="B856" s="452"/>
      <c r="C856" s="263">
        <v>99680</v>
      </c>
      <c r="D856" s="513">
        <v>888065</v>
      </c>
    </row>
    <row r="857" spans="1:4" ht="27" customHeight="1">
      <c r="A857" s="512" t="s">
        <v>1006</v>
      </c>
      <c r="B857" s="452"/>
      <c r="C857" s="263">
        <v>419070</v>
      </c>
      <c r="D857" s="513">
        <f>+D858+D861+D864</f>
        <v>274302</v>
      </c>
    </row>
    <row r="858" spans="1:4" ht="12" customHeight="1">
      <c r="A858" s="512" t="s">
        <v>998</v>
      </c>
      <c r="B858" s="452"/>
      <c r="C858" s="514">
        <v>58573</v>
      </c>
      <c r="D858" s="515">
        <v>49115</v>
      </c>
    </row>
    <row r="859" spans="1:4" ht="12" customHeight="1">
      <c r="A859" s="512" t="s">
        <v>999</v>
      </c>
      <c r="B859" s="452"/>
      <c r="C859" s="514">
        <v>-8584</v>
      </c>
      <c r="D859" s="515">
        <v>-5905</v>
      </c>
    </row>
    <row r="860" spans="1:4" ht="22.5" customHeight="1">
      <c r="A860" s="512" t="s">
        <v>1000</v>
      </c>
      <c r="B860" s="452"/>
      <c r="C860" s="514">
        <v>67157</v>
      </c>
      <c r="D860" s="515">
        <v>55020</v>
      </c>
    </row>
    <row r="861" spans="1:4" ht="11.25" customHeight="1">
      <c r="A861" s="512" t="s">
        <v>1001</v>
      </c>
      <c r="B861" s="452"/>
      <c r="C861" s="514">
        <v>300843</v>
      </c>
      <c r="D861" s="515">
        <v>173556</v>
      </c>
    </row>
    <row r="862" spans="1:4" ht="11.25" customHeight="1">
      <c r="A862" s="512" t="s">
        <v>999</v>
      </c>
      <c r="B862" s="452"/>
      <c r="C862" s="263" t="s">
        <v>457</v>
      </c>
      <c r="D862" s="513" t="s">
        <v>457</v>
      </c>
    </row>
    <row r="863" spans="1:4" ht="11.25" customHeight="1">
      <c r="A863" s="512" t="s">
        <v>1000</v>
      </c>
      <c r="B863" s="452"/>
      <c r="C863" s="514">
        <v>295911</v>
      </c>
      <c r="D863" s="515">
        <v>171160</v>
      </c>
    </row>
    <row r="864" spans="1:4" ht="11.25" customHeight="1">
      <c r="A864" s="512" t="s">
        <v>1007</v>
      </c>
      <c r="B864" s="452"/>
      <c r="C864" s="514">
        <v>59654</v>
      </c>
      <c r="D864" s="515">
        <v>51631</v>
      </c>
    </row>
    <row r="865" spans="1:4" ht="11.25" customHeight="1">
      <c r="A865" s="512" t="s">
        <v>1008</v>
      </c>
      <c r="B865" s="452"/>
      <c r="C865" s="514">
        <v>37244</v>
      </c>
      <c r="D865" s="515">
        <v>18514</v>
      </c>
    </row>
    <row r="866" spans="1:4" ht="11.25" customHeight="1">
      <c r="A866" s="512" t="s">
        <v>999</v>
      </c>
      <c r="B866" s="452"/>
      <c r="C866" s="263" t="s">
        <v>457</v>
      </c>
      <c r="D866" s="513" t="s">
        <v>457</v>
      </c>
    </row>
    <row r="867" spans="1:4" ht="11.25" customHeight="1">
      <c r="A867" s="512" t="s">
        <v>1000</v>
      </c>
      <c r="B867" s="452"/>
      <c r="C867" s="514">
        <v>36845</v>
      </c>
      <c r="D867" s="515">
        <v>17814</v>
      </c>
    </row>
    <row r="868" spans="1:4" ht="11.25" customHeight="1">
      <c r="A868" s="512" t="s">
        <v>1009</v>
      </c>
      <c r="B868" s="452"/>
      <c r="C868" s="514">
        <v>14936</v>
      </c>
      <c r="D868" s="515">
        <v>26300</v>
      </c>
    </row>
    <row r="869" spans="1:4" ht="22.5" customHeight="1">
      <c r="A869" s="512" t="s">
        <v>999</v>
      </c>
      <c r="B869" s="452"/>
      <c r="C869" s="514">
        <v>-14930</v>
      </c>
      <c r="D869" s="515">
        <v>-9747</v>
      </c>
    </row>
    <row r="870" spans="1:4" ht="11.25" customHeight="1">
      <c r="A870" s="512" t="s">
        <v>1000</v>
      </c>
      <c r="B870" s="452"/>
      <c r="C870" s="514">
        <v>29866</v>
      </c>
      <c r="D870" s="515">
        <v>36047</v>
      </c>
    </row>
    <row r="871" spans="1:4" ht="11.25" customHeight="1">
      <c r="A871" s="512" t="s">
        <v>1010</v>
      </c>
      <c r="B871" s="452"/>
      <c r="C871" s="514">
        <v>7474</v>
      </c>
      <c r="D871" s="515">
        <v>6817</v>
      </c>
    </row>
    <row r="872" spans="1:4" ht="11.25" customHeight="1">
      <c r="A872" s="512" t="s">
        <v>999</v>
      </c>
      <c r="B872" s="452"/>
      <c r="C872" s="514" t="s">
        <v>457</v>
      </c>
      <c r="D872" s="515">
        <v>-683</v>
      </c>
    </row>
    <row r="873" spans="1:4" ht="11.25" customHeight="1">
      <c r="A873" s="512" t="s">
        <v>1000</v>
      </c>
      <c r="B873" s="452"/>
      <c r="C873" s="263">
        <f>C871</f>
        <v>7474</v>
      </c>
      <c r="D873" s="513">
        <v>7500</v>
      </c>
    </row>
    <row r="874" spans="1:4" ht="11.25" customHeight="1">
      <c r="A874" s="512" t="s">
        <v>1011</v>
      </c>
      <c r="B874" s="452"/>
      <c r="C874" s="263">
        <v>589829</v>
      </c>
      <c r="D874" s="513">
        <f>+D881</f>
        <v>77927</v>
      </c>
    </row>
    <row r="875" spans="1:4" ht="11.25" customHeight="1">
      <c r="A875" s="512" t="s">
        <v>1012</v>
      </c>
      <c r="B875" s="452"/>
      <c r="C875" s="263" t="s">
        <v>457</v>
      </c>
      <c r="D875" s="513" t="s">
        <v>457</v>
      </c>
    </row>
    <row r="876" spans="1:4" ht="11.25" customHeight="1">
      <c r="A876" s="512" t="s">
        <v>999</v>
      </c>
      <c r="B876" s="452"/>
      <c r="C876" s="263" t="s">
        <v>457</v>
      </c>
      <c r="D876" s="513" t="s">
        <v>457</v>
      </c>
    </row>
    <row r="877" spans="1:4" ht="11.25" customHeight="1">
      <c r="A877" s="512" t="s">
        <v>1000</v>
      </c>
      <c r="B877" s="452"/>
      <c r="C877" s="263" t="s">
        <v>457</v>
      </c>
      <c r="D877" s="513" t="s">
        <v>457</v>
      </c>
    </row>
    <row r="878" spans="1:4" ht="11.25" customHeight="1">
      <c r="A878" s="512" t="s">
        <v>1001</v>
      </c>
      <c r="B878" s="452"/>
      <c r="C878" s="263">
        <v>496317</v>
      </c>
      <c r="D878" s="513" t="s">
        <v>457</v>
      </c>
    </row>
    <row r="879" spans="1:4" ht="11.25" customHeight="1">
      <c r="A879" s="512" t="s">
        <v>999</v>
      </c>
      <c r="B879" s="452"/>
      <c r="C879" s="263" t="s">
        <v>457</v>
      </c>
      <c r="D879" s="513" t="s">
        <v>457</v>
      </c>
    </row>
    <row r="880" spans="1:4" ht="11.25" customHeight="1">
      <c r="A880" s="512" t="s">
        <v>1000</v>
      </c>
      <c r="B880" s="452"/>
      <c r="C880" s="263">
        <v>487765</v>
      </c>
      <c r="D880" s="513" t="s">
        <v>457</v>
      </c>
    </row>
    <row r="881" spans="1:4" ht="11.25" customHeight="1">
      <c r="A881" s="512" t="s">
        <v>1002</v>
      </c>
      <c r="B881" s="452"/>
      <c r="C881" s="514">
        <v>93512</v>
      </c>
      <c r="D881" s="515">
        <v>77927</v>
      </c>
    </row>
    <row r="882" spans="1:4" ht="11.25" customHeight="1">
      <c r="A882" s="512" t="s">
        <v>1013</v>
      </c>
      <c r="B882" s="452"/>
      <c r="C882" s="514">
        <v>93512</v>
      </c>
      <c r="D882" s="515">
        <v>77927</v>
      </c>
    </row>
    <row r="883" spans="1:4" ht="11.25" customHeight="1">
      <c r="A883" s="512" t="s">
        <v>999</v>
      </c>
      <c r="B883" s="452"/>
      <c r="C883" s="263" t="s">
        <v>457</v>
      </c>
      <c r="D883" s="513" t="s">
        <v>457</v>
      </c>
    </row>
    <row r="884" spans="1:4" ht="11.25" customHeight="1">
      <c r="A884" s="512" t="s">
        <v>1000</v>
      </c>
      <c r="B884" s="452"/>
      <c r="C884" s="514">
        <v>87451</v>
      </c>
      <c r="D884" s="515">
        <v>72960</v>
      </c>
    </row>
    <row r="885" spans="1:4" ht="11.25" customHeight="1" hidden="1">
      <c r="A885" s="516" t="s">
        <v>1014</v>
      </c>
      <c r="B885" s="452"/>
      <c r="C885" s="263"/>
      <c r="D885" s="513" t="s">
        <v>457</v>
      </c>
    </row>
    <row r="886" spans="1:4" ht="11.25" customHeight="1" hidden="1">
      <c r="A886" s="516" t="s">
        <v>999</v>
      </c>
      <c r="B886" s="452"/>
      <c r="C886" s="263"/>
      <c r="D886" s="513" t="s">
        <v>457</v>
      </c>
    </row>
    <row r="887" spans="1:4" ht="11.25" customHeight="1" hidden="1">
      <c r="A887" s="516" t="s">
        <v>1000</v>
      </c>
      <c r="B887" s="452"/>
      <c r="C887" s="263"/>
      <c r="D887" s="513" t="s">
        <v>457</v>
      </c>
    </row>
    <row r="888" spans="1:4" ht="11.25" customHeight="1">
      <c r="A888" s="517" t="s">
        <v>992</v>
      </c>
      <c r="B888" s="452"/>
      <c r="C888" s="518">
        <f>+C884+C873+C870+C867+C863+C860+C856+C853+C849+C841+C838+C880</f>
        <v>2622441</v>
      </c>
      <c r="D888" s="519">
        <f>+D884+D873+D870+D867+D863+D860+D856+D853+D849+D841+D838</f>
        <v>2801267</v>
      </c>
    </row>
    <row r="889" spans="1:4" ht="11.25" customHeight="1">
      <c r="A889" s="517" t="s">
        <v>993</v>
      </c>
      <c r="B889" s="452"/>
      <c r="C889" s="518">
        <f>C869+C859+C837+C840+C852</f>
        <v>-26628</v>
      </c>
      <c r="D889" s="520">
        <f>D869+D859+D837+D872</f>
        <v>-18633</v>
      </c>
    </row>
    <row r="890" spans="1:4" ht="11.25" customHeight="1" thickBot="1">
      <c r="A890" s="521" t="s">
        <v>995</v>
      </c>
      <c r="B890" s="522"/>
      <c r="C890" s="523">
        <f>+C835+C843+C857+C874</f>
        <v>2762771</v>
      </c>
      <c r="D890" s="524">
        <f>+D835+D843+D857+D874</f>
        <v>2929071</v>
      </c>
    </row>
    <row r="891" spans="1:4" ht="7.5" customHeight="1" thickTop="1">
      <c r="A891" s="496"/>
      <c r="B891" s="43"/>
      <c r="C891" s="44"/>
      <c r="D891" s="45"/>
    </row>
    <row r="892" spans="1:4" s="41" customFormat="1" ht="13.5" customHeight="1" thickBot="1">
      <c r="A892" s="300" t="s">
        <v>1015</v>
      </c>
      <c r="B892" s="301"/>
      <c r="C892" s="326"/>
      <c r="D892" s="327"/>
    </row>
    <row r="893" spans="1:4" ht="12" customHeight="1" thickTop="1">
      <c r="A893" s="302" t="s">
        <v>1016</v>
      </c>
      <c r="B893" s="328"/>
      <c r="C893" s="304" t="s">
        <v>718</v>
      </c>
      <c r="D893" s="305" t="s">
        <v>719</v>
      </c>
    </row>
    <row r="894" spans="1:4" ht="22.5" customHeight="1">
      <c r="A894" s="457" t="s">
        <v>1017</v>
      </c>
      <c r="B894" s="525"/>
      <c r="C894" s="526">
        <v>24</v>
      </c>
      <c r="D894" s="527">
        <v>32</v>
      </c>
    </row>
    <row r="895" spans="1:4" ht="12" customHeight="1">
      <c r="A895" s="457" t="s">
        <v>1018</v>
      </c>
      <c r="B895" s="525"/>
      <c r="C895" s="217" t="s">
        <v>457</v>
      </c>
      <c r="D895" s="63" t="s">
        <v>457</v>
      </c>
    </row>
    <row r="896" spans="1:4" ht="12" customHeight="1">
      <c r="A896" s="457" t="s">
        <v>1019</v>
      </c>
      <c r="B896" s="525"/>
      <c r="C896" s="217">
        <v>8999</v>
      </c>
      <c r="D896" s="63">
        <v>13690</v>
      </c>
    </row>
    <row r="897" spans="1:4" ht="12" customHeight="1">
      <c r="A897" s="457" t="s">
        <v>1020</v>
      </c>
      <c r="B897" s="525"/>
      <c r="C897" s="217">
        <v>7434</v>
      </c>
      <c r="D897" s="63">
        <v>10202</v>
      </c>
    </row>
    <row r="898" spans="1:4" ht="12" customHeight="1">
      <c r="A898" s="457" t="s">
        <v>1021</v>
      </c>
      <c r="B898" s="525"/>
      <c r="C898" s="217">
        <v>27750</v>
      </c>
      <c r="D898" s="63">
        <v>11775</v>
      </c>
    </row>
    <row r="899" spans="1:4" ht="12" customHeight="1">
      <c r="A899" s="457" t="s">
        <v>1022</v>
      </c>
      <c r="B899" s="525"/>
      <c r="C899" s="217">
        <v>8197</v>
      </c>
      <c r="D899" s="63">
        <v>8182</v>
      </c>
    </row>
    <row r="900" spans="1:4" ht="12" customHeight="1">
      <c r="A900" s="457" t="s">
        <v>1023</v>
      </c>
      <c r="B900" s="525"/>
      <c r="C900" s="217">
        <v>6310</v>
      </c>
      <c r="D900" s="63">
        <v>5314</v>
      </c>
    </row>
    <row r="901" spans="1:4" ht="12" customHeight="1">
      <c r="A901" s="457" t="s">
        <v>1024</v>
      </c>
      <c r="B901" s="525"/>
      <c r="C901" s="217" t="s">
        <v>457</v>
      </c>
      <c r="D901" s="63" t="s">
        <v>457</v>
      </c>
    </row>
    <row r="902" spans="1:4" s="75" customFormat="1" ht="12" customHeight="1" thickBot="1">
      <c r="A902" s="473" t="s">
        <v>427</v>
      </c>
      <c r="B902" s="474"/>
      <c r="C902" s="178">
        <f>SUM(C894:C900)</f>
        <v>58714</v>
      </c>
      <c r="D902" s="124">
        <f>SUM(D894:D901)</f>
        <v>49195</v>
      </c>
    </row>
    <row r="903" spans="1:4" s="195" customFormat="1" ht="24" customHeight="1" thickBot="1" thickTop="1">
      <c r="A903" s="528" t="s">
        <v>1025</v>
      </c>
      <c r="B903" s="492" t="s">
        <v>1026</v>
      </c>
      <c r="C903" s="529"/>
      <c r="D903" s="530"/>
    </row>
    <row r="904" spans="1:4" s="41" customFormat="1" ht="18" thickBot="1" thickTop="1">
      <c r="A904" s="300" t="s">
        <v>1027</v>
      </c>
      <c r="B904" s="301"/>
      <c r="C904" s="326"/>
      <c r="D904" s="327"/>
    </row>
    <row r="905" spans="1:4" ht="12" customHeight="1" thickTop="1">
      <c r="A905" s="302" t="s">
        <v>1028</v>
      </c>
      <c r="B905" s="328"/>
      <c r="C905" s="304" t="s">
        <v>718</v>
      </c>
      <c r="D905" s="305" t="s">
        <v>719</v>
      </c>
    </row>
    <row r="906" spans="1:4" ht="12" customHeight="1">
      <c r="A906" s="457" t="s">
        <v>1029</v>
      </c>
      <c r="B906" s="525"/>
      <c r="C906" s="217">
        <v>5287</v>
      </c>
      <c r="D906" s="63">
        <v>9217</v>
      </c>
    </row>
    <row r="907" spans="1:4" ht="12" customHeight="1">
      <c r="A907" s="457" t="s">
        <v>1030</v>
      </c>
      <c r="B907" s="525"/>
      <c r="C907" s="217" t="s">
        <v>457</v>
      </c>
      <c r="D907" s="531" t="s">
        <v>457</v>
      </c>
    </row>
    <row r="908" spans="1:4" s="75" customFormat="1" ht="12" customHeight="1" thickBot="1">
      <c r="A908" s="473" t="s">
        <v>1031</v>
      </c>
      <c r="B908" s="474"/>
      <c r="C908" s="178">
        <f>C906</f>
        <v>5287</v>
      </c>
      <c r="D908" s="124">
        <f>SUM(D906:D907)</f>
        <v>9217</v>
      </c>
    </row>
    <row r="909" spans="1:4" s="41" customFormat="1" ht="7.5" customHeight="1" thickBot="1" thickTop="1">
      <c r="A909" s="300"/>
      <c r="B909" s="301"/>
      <c r="C909" s="326"/>
      <c r="D909" s="327"/>
    </row>
    <row r="910" spans="1:4" ht="22.5" customHeight="1" thickTop="1">
      <c r="A910" s="302" t="s">
        <v>1032</v>
      </c>
      <c r="B910" s="328"/>
      <c r="C910" s="304" t="s">
        <v>718</v>
      </c>
      <c r="D910" s="305" t="s">
        <v>719</v>
      </c>
    </row>
    <row r="911" spans="1:4" ht="12" customHeight="1">
      <c r="A911" s="451" t="s">
        <v>1033</v>
      </c>
      <c r="B911" s="452"/>
      <c r="C911" s="469">
        <v>17500</v>
      </c>
      <c r="D911" s="470">
        <v>16762</v>
      </c>
    </row>
    <row r="912" spans="1:4" ht="12" customHeight="1">
      <c r="A912" s="451" t="s">
        <v>429</v>
      </c>
      <c r="B912" s="452"/>
      <c r="C912" s="453">
        <f>C913</f>
        <v>51</v>
      </c>
      <c r="D912" s="456">
        <f>SUM(D913:D913)</f>
        <v>738</v>
      </c>
    </row>
    <row r="913" spans="1:4" ht="12" customHeight="1">
      <c r="A913" s="512" t="s">
        <v>1034</v>
      </c>
      <c r="B913" s="452"/>
      <c r="C913" s="453">
        <v>51</v>
      </c>
      <c r="D913" s="456">
        <v>738</v>
      </c>
    </row>
    <row r="914" spans="1:4" ht="12" customHeight="1">
      <c r="A914" s="451" t="s">
        <v>435</v>
      </c>
      <c r="B914" s="452"/>
      <c r="C914" s="453">
        <f>C915</f>
        <v>480</v>
      </c>
      <c r="D914" s="456" t="s">
        <v>457</v>
      </c>
    </row>
    <row r="915" spans="1:4" ht="12" customHeight="1">
      <c r="A915" s="457" t="s">
        <v>1035</v>
      </c>
      <c r="B915" s="452"/>
      <c r="C915" s="453">
        <v>480</v>
      </c>
      <c r="D915" s="456" t="s">
        <v>457</v>
      </c>
    </row>
    <row r="916" spans="1:4" s="75" customFormat="1" ht="12" customHeight="1" thickBot="1">
      <c r="A916" s="532" t="s">
        <v>1036</v>
      </c>
      <c r="B916" s="533"/>
      <c r="C916" s="534">
        <f>C911+C912-C914</f>
        <v>17071</v>
      </c>
      <c r="D916" s="535">
        <f>+D911+D912</f>
        <v>17500</v>
      </c>
    </row>
    <row r="917" spans="1:4" ht="12.75" customHeight="1">
      <c r="A917" s="536" t="s">
        <v>1037</v>
      </c>
      <c r="B917" s="537"/>
      <c r="C917" s="538">
        <v>-8283</v>
      </c>
      <c r="D917" s="539">
        <v>-4748</v>
      </c>
    </row>
    <row r="918" spans="1:4" ht="12.75" customHeight="1">
      <c r="A918" s="540" t="s">
        <v>1038</v>
      </c>
      <c r="B918" s="482"/>
      <c r="C918" s="514">
        <v>-3501</v>
      </c>
      <c r="D918" s="513">
        <f>SUM(D919:D920)</f>
        <v>-3535</v>
      </c>
    </row>
    <row r="919" spans="1:4" ht="12.75" customHeight="1">
      <c r="A919" s="512" t="s">
        <v>1039</v>
      </c>
      <c r="B919" s="482"/>
      <c r="C919" s="514">
        <v>-3350</v>
      </c>
      <c r="D919" s="513">
        <v>-3350</v>
      </c>
    </row>
    <row r="920" spans="1:4" ht="12.75" customHeight="1">
      <c r="A920" s="512" t="s">
        <v>1040</v>
      </c>
      <c r="B920" s="482"/>
      <c r="C920" s="514">
        <v>-151</v>
      </c>
      <c r="D920" s="513">
        <v>-185</v>
      </c>
    </row>
    <row r="921" spans="1:4" ht="12.75" customHeight="1">
      <c r="A921" s="540" t="s">
        <v>1041</v>
      </c>
      <c r="B921" s="482"/>
      <c r="C921" s="518">
        <v>-11784</v>
      </c>
      <c r="D921" s="509">
        <f>+D917+D918</f>
        <v>-8283</v>
      </c>
    </row>
    <row r="922" spans="1:4" s="75" customFormat="1" ht="12.75" customHeight="1" thickBot="1">
      <c r="A922" s="459" t="s">
        <v>1042</v>
      </c>
      <c r="B922" s="474"/>
      <c r="C922" s="523">
        <v>5287</v>
      </c>
      <c r="D922" s="524">
        <f>+D916+D917+D918</f>
        <v>9217</v>
      </c>
    </row>
    <row r="923" spans="1:4" s="41" customFormat="1" ht="8.25" customHeight="1" thickBot="1" thickTop="1">
      <c r="A923" s="300"/>
      <c r="B923" s="301"/>
      <c r="C923" s="326"/>
      <c r="D923" s="327"/>
    </row>
    <row r="924" spans="1:4" ht="22.5" customHeight="1" thickTop="1">
      <c r="A924" s="302" t="s">
        <v>1043</v>
      </c>
      <c r="B924" s="328"/>
      <c r="C924" s="304" t="s">
        <v>718</v>
      </c>
      <c r="D924" s="305" t="s">
        <v>719</v>
      </c>
    </row>
    <row r="925" spans="1:4" ht="12" customHeight="1">
      <c r="A925" s="451" t="s">
        <v>1033</v>
      </c>
      <c r="B925" s="452"/>
      <c r="C925" s="263" t="s">
        <v>457</v>
      </c>
      <c r="D925" s="264" t="s">
        <v>457</v>
      </c>
    </row>
    <row r="926" spans="1:4" ht="12" customHeight="1">
      <c r="A926" s="451" t="s">
        <v>429</v>
      </c>
      <c r="B926" s="452"/>
      <c r="C926" s="263" t="s">
        <v>457</v>
      </c>
      <c r="D926" s="264" t="s">
        <v>457</v>
      </c>
    </row>
    <row r="927" spans="1:4" ht="12" customHeight="1">
      <c r="A927" s="451" t="s">
        <v>435</v>
      </c>
      <c r="B927" s="452"/>
      <c r="C927" s="263" t="s">
        <v>457</v>
      </c>
      <c r="D927" s="264" t="s">
        <v>457</v>
      </c>
    </row>
    <row r="928" spans="1:4" ht="12" customHeight="1" hidden="1">
      <c r="A928" s="457" t="s">
        <v>856</v>
      </c>
      <c r="B928" s="452"/>
      <c r="C928" s="263" t="s">
        <v>457</v>
      </c>
      <c r="D928" s="264" t="s">
        <v>457</v>
      </c>
    </row>
    <row r="929" spans="1:4" ht="12" customHeight="1" hidden="1">
      <c r="A929" s="457" t="s">
        <v>856</v>
      </c>
      <c r="B929" s="452"/>
      <c r="C929" s="263" t="s">
        <v>457</v>
      </c>
      <c r="D929" s="264" t="s">
        <v>457</v>
      </c>
    </row>
    <row r="930" spans="1:4" ht="12" customHeight="1" hidden="1">
      <c r="A930" s="457" t="s">
        <v>856</v>
      </c>
      <c r="B930" s="452"/>
      <c r="C930" s="263" t="s">
        <v>457</v>
      </c>
      <c r="D930" s="264" t="s">
        <v>457</v>
      </c>
    </row>
    <row r="931" spans="1:4" s="75" customFormat="1" ht="12" customHeight="1" thickBot="1">
      <c r="A931" s="532" t="s">
        <v>1036</v>
      </c>
      <c r="B931" s="533"/>
      <c r="C931" s="541" t="s">
        <v>457</v>
      </c>
      <c r="D931" s="542" t="s">
        <v>457</v>
      </c>
    </row>
    <row r="932" spans="1:4" ht="12" customHeight="1">
      <c r="A932" s="536" t="s">
        <v>1037</v>
      </c>
      <c r="B932" s="537"/>
      <c r="C932" s="543" t="s">
        <v>457</v>
      </c>
      <c r="D932" s="544" t="s">
        <v>457</v>
      </c>
    </row>
    <row r="933" spans="1:4" ht="12" customHeight="1">
      <c r="A933" s="540" t="s">
        <v>1038</v>
      </c>
      <c r="B933" s="482"/>
      <c r="C933" s="514" t="s">
        <v>457</v>
      </c>
      <c r="D933" s="545" t="s">
        <v>457</v>
      </c>
    </row>
    <row r="934" spans="1:4" ht="12" customHeight="1">
      <c r="A934" s="540" t="s">
        <v>1041</v>
      </c>
      <c r="B934" s="482"/>
      <c r="C934" s="514" t="s">
        <v>457</v>
      </c>
      <c r="D934" s="545" t="s">
        <v>457</v>
      </c>
    </row>
    <row r="935" spans="1:4" s="75" customFormat="1" ht="12" customHeight="1" thickBot="1">
      <c r="A935" s="459" t="s">
        <v>1042</v>
      </c>
      <c r="B935" s="474"/>
      <c r="C935" s="546" t="s">
        <v>457</v>
      </c>
      <c r="D935" s="547" t="s">
        <v>457</v>
      </c>
    </row>
    <row r="936" spans="1:4" s="41" customFormat="1" ht="9.75" customHeight="1" thickTop="1">
      <c r="A936" s="300"/>
      <c r="B936" s="301"/>
      <c r="C936" s="326"/>
      <c r="D936" s="327"/>
    </row>
    <row r="937" spans="1:4" s="41" customFormat="1" ht="9.75" customHeight="1">
      <c r="A937" s="300"/>
      <c r="B937" s="301"/>
      <c r="C937" s="326"/>
      <c r="D937" s="327"/>
    </row>
    <row r="938" spans="1:4" s="41" customFormat="1" ht="9.75" customHeight="1">
      <c r="A938" s="300"/>
      <c r="B938" s="301"/>
      <c r="C938" s="326"/>
      <c r="D938" s="327"/>
    </row>
    <row r="939" spans="1:4" s="41" customFormat="1" ht="6" customHeight="1">
      <c r="A939" s="300"/>
      <c r="B939" s="301"/>
      <c r="C939" s="326"/>
      <c r="D939" s="327"/>
    </row>
    <row r="940" spans="1:4" s="41" customFormat="1" ht="14.25" customHeight="1">
      <c r="A940" s="300"/>
      <c r="B940" s="301"/>
      <c r="C940" s="326"/>
      <c r="D940" s="327"/>
    </row>
    <row r="941" spans="1:4" s="41" customFormat="1" ht="14.25" customHeight="1">
      <c r="A941" s="300"/>
      <c r="B941" s="301"/>
      <c r="C941" s="326"/>
      <c r="D941" s="327"/>
    </row>
    <row r="942" spans="1:4" s="41" customFormat="1" ht="14.25" customHeight="1">
      <c r="A942" s="300"/>
      <c r="B942" s="301"/>
      <c r="C942" s="326"/>
      <c r="D942" s="327"/>
    </row>
    <row r="943" spans="1:4" s="41" customFormat="1" ht="14.25" customHeight="1">
      <c r="A943" s="300"/>
      <c r="B943" s="301"/>
      <c r="C943" s="326"/>
      <c r="D943" s="327"/>
    </row>
    <row r="944" spans="1:4" s="41" customFormat="1" ht="14.25" customHeight="1">
      <c r="A944" s="300"/>
      <c r="B944" s="301"/>
      <c r="C944" s="326"/>
      <c r="D944" s="327"/>
    </row>
    <row r="945" spans="1:4" s="41" customFormat="1" ht="14.25" customHeight="1">
      <c r="A945" s="300"/>
      <c r="B945" s="301"/>
      <c r="C945" s="326"/>
      <c r="D945" s="327"/>
    </row>
    <row r="946" spans="1:4" s="41" customFormat="1" ht="14.25" customHeight="1">
      <c r="A946" s="300"/>
      <c r="B946" s="301"/>
      <c r="C946" s="326"/>
      <c r="D946" s="327"/>
    </row>
    <row r="947" spans="1:4" s="41" customFormat="1" ht="14.25" customHeight="1">
      <c r="A947" s="300"/>
      <c r="B947" s="301"/>
      <c r="C947" s="326"/>
      <c r="D947" s="327"/>
    </row>
    <row r="948" spans="1:4" s="41" customFormat="1" ht="14.25" customHeight="1">
      <c r="A948" s="300"/>
      <c r="B948" s="301"/>
      <c r="C948" s="326"/>
      <c r="D948" s="327"/>
    </row>
    <row r="949" spans="1:4" s="41" customFormat="1" ht="14.25" customHeight="1">
      <c r="A949" s="300"/>
      <c r="B949" s="301"/>
      <c r="C949" s="326"/>
      <c r="D949" s="327"/>
    </row>
    <row r="950" spans="1:4" s="41" customFormat="1" ht="14.25" customHeight="1">
      <c r="A950" s="300"/>
      <c r="B950" s="301"/>
      <c r="C950" s="326"/>
      <c r="D950" s="327"/>
    </row>
    <row r="951" spans="1:4" s="41" customFormat="1" ht="14.25" customHeight="1">
      <c r="A951" s="300"/>
      <c r="B951" s="301"/>
      <c r="C951" s="326"/>
      <c r="D951" s="327"/>
    </row>
    <row r="952" spans="1:4" s="41" customFormat="1" ht="14.25" customHeight="1">
      <c r="A952" s="300"/>
      <c r="B952" s="301"/>
      <c r="C952" s="326"/>
      <c r="D952" s="327"/>
    </row>
    <row r="953" spans="1:4" s="41" customFormat="1" ht="14.25" customHeight="1">
      <c r="A953" s="300"/>
      <c r="B953" s="301"/>
      <c r="C953" s="326"/>
      <c r="D953" s="327"/>
    </row>
    <row r="954" spans="1:4" s="41" customFormat="1" ht="14.25" customHeight="1">
      <c r="A954" s="300"/>
      <c r="B954" s="301"/>
      <c r="C954" s="326"/>
      <c r="D954" s="327"/>
    </row>
    <row r="955" spans="1:4" s="41" customFormat="1" ht="14.25" customHeight="1">
      <c r="A955" s="300"/>
      <c r="B955" s="301"/>
      <c r="C955" s="326"/>
      <c r="D955" s="327"/>
    </row>
    <row r="956" spans="1:4" s="41" customFormat="1" ht="14.25" customHeight="1">
      <c r="A956" s="300"/>
      <c r="B956" s="301"/>
      <c r="C956" s="326"/>
      <c r="D956" s="327"/>
    </row>
    <row r="957" spans="1:4" s="41" customFormat="1" ht="14.25" customHeight="1">
      <c r="A957" s="300"/>
      <c r="B957" s="301"/>
      <c r="C957" s="326"/>
      <c r="D957" s="327"/>
    </row>
    <row r="958" spans="1:4" s="41" customFormat="1" ht="14.25" customHeight="1">
      <c r="A958" s="300"/>
      <c r="B958" s="301"/>
      <c r="C958" s="326"/>
      <c r="D958" s="327"/>
    </row>
    <row r="959" spans="1:4" s="41" customFormat="1" ht="14.25" customHeight="1">
      <c r="A959" s="300"/>
      <c r="B959" s="301"/>
      <c r="C959" s="326"/>
      <c r="D959" s="327"/>
    </row>
    <row r="960" spans="1:4" s="41" customFormat="1" ht="14.25" customHeight="1">
      <c r="A960" s="300"/>
      <c r="B960" s="301"/>
      <c r="C960" s="326"/>
      <c r="D960" s="327"/>
    </row>
    <row r="961" spans="1:4" s="41" customFormat="1" ht="14.25" customHeight="1">
      <c r="A961" s="300"/>
      <c r="B961" s="301"/>
      <c r="C961" s="326"/>
      <c r="D961" s="327"/>
    </row>
    <row r="962" spans="1:4" s="41" customFormat="1" ht="14.25" customHeight="1">
      <c r="A962" s="300"/>
      <c r="B962" s="301"/>
      <c r="C962" s="326"/>
      <c r="D962" s="327"/>
    </row>
    <row r="963" spans="1:4" s="41" customFormat="1" ht="14.25" customHeight="1">
      <c r="A963" s="300"/>
      <c r="B963" s="301"/>
      <c r="C963" s="326"/>
      <c r="D963" s="327"/>
    </row>
    <row r="964" spans="1:4" s="41" customFormat="1" ht="14.25" customHeight="1">
      <c r="A964" s="300"/>
      <c r="B964" s="301"/>
      <c r="C964" s="326"/>
      <c r="D964" s="327"/>
    </row>
    <row r="965" spans="1:4" s="41" customFormat="1" ht="14.25" customHeight="1">
      <c r="A965" s="300"/>
      <c r="B965" s="301"/>
      <c r="C965" s="326"/>
      <c r="D965" s="327"/>
    </row>
    <row r="966" spans="1:4" s="41" customFormat="1" ht="14.25" customHeight="1">
      <c r="A966" s="300"/>
      <c r="B966" s="301"/>
      <c r="C966" s="326"/>
      <c r="D966" s="327"/>
    </row>
    <row r="967" spans="1:4" s="41" customFormat="1" ht="14.25" customHeight="1">
      <c r="A967" s="300"/>
      <c r="B967" s="301"/>
      <c r="C967" s="326"/>
      <c r="D967" s="327"/>
    </row>
    <row r="968" spans="1:4" s="41" customFormat="1" ht="14.25" customHeight="1">
      <c r="A968" s="300"/>
      <c r="B968" s="301"/>
      <c r="C968" s="326"/>
      <c r="D968" s="327"/>
    </row>
    <row r="969" spans="1:4" s="41" customFormat="1" ht="9" customHeight="1">
      <c r="A969" s="300"/>
      <c r="B969" s="301"/>
      <c r="C969" s="326"/>
      <c r="D969" s="327"/>
    </row>
    <row r="970" spans="1:4" s="41" customFormat="1" ht="17.25" thickBot="1">
      <c r="A970" s="300" t="s">
        <v>1044</v>
      </c>
      <c r="B970" s="301"/>
      <c r="C970" s="326"/>
      <c r="D970" s="327"/>
    </row>
    <row r="971" spans="1:4" ht="21.75" thickTop="1">
      <c r="A971" s="302" t="s">
        <v>1045</v>
      </c>
      <c r="B971" s="328"/>
      <c r="C971" s="304" t="s">
        <v>718</v>
      </c>
      <c r="D971" s="305" t="s">
        <v>719</v>
      </c>
    </row>
    <row r="972" spans="1:4" ht="12" customHeight="1">
      <c r="A972" s="457" t="s">
        <v>1046</v>
      </c>
      <c r="B972" s="525"/>
      <c r="C972" s="548"/>
      <c r="D972" s="549"/>
    </row>
    <row r="973" spans="1:4" ht="12" customHeight="1">
      <c r="A973" s="457" t="s">
        <v>1047</v>
      </c>
      <c r="B973" s="525"/>
      <c r="C973" s="379">
        <f>SUM(C974:C978)</f>
        <v>243071</v>
      </c>
      <c r="D973" s="394">
        <f>SUM(D974:D978)</f>
        <v>216562</v>
      </c>
    </row>
    <row r="974" spans="1:4" ht="12" customHeight="1">
      <c r="A974" s="457" t="s">
        <v>1048</v>
      </c>
      <c r="B974" s="525"/>
      <c r="C974" s="217">
        <v>149930</v>
      </c>
      <c r="D974" s="63">
        <v>135435</v>
      </c>
    </row>
    <row r="975" spans="1:4" ht="12" customHeight="1">
      <c r="A975" s="457" t="s">
        <v>1049</v>
      </c>
      <c r="B975" s="525"/>
      <c r="C975" s="217">
        <v>4747</v>
      </c>
      <c r="D975" s="63">
        <v>4659</v>
      </c>
    </row>
    <row r="976" spans="1:4" ht="12" customHeight="1">
      <c r="A976" s="457" t="s">
        <v>1050</v>
      </c>
      <c r="B976" s="525"/>
      <c r="C976" s="217">
        <v>74609</v>
      </c>
      <c r="D976" s="63">
        <v>63982</v>
      </c>
    </row>
    <row r="977" spans="1:4" ht="12" customHeight="1">
      <c r="A977" s="457" t="s">
        <v>1051</v>
      </c>
      <c r="B977" s="525"/>
      <c r="C977" s="217">
        <v>2068</v>
      </c>
      <c r="D977" s="63">
        <v>2570</v>
      </c>
    </row>
    <row r="978" spans="1:4" ht="12" customHeight="1">
      <c r="A978" s="457" t="s">
        <v>1052</v>
      </c>
      <c r="B978" s="525"/>
      <c r="C978" s="217">
        <v>11717</v>
      </c>
      <c r="D978" s="63">
        <v>9916</v>
      </c>
    </row>
    <row r="979" spans="1:4" ht="12" customHeight="1">
      <c r="A979" s="457" t="s">
        <v>1053</v>
      </c>
      <c r="B979" s="525"/>
      <c r="C979" s="248">
        <v>32174</v>
      </c>
      <c r="D979" s="172">
        <v>26761</v>
      </c>
    </row>
    <row r="980" spans="1:4" ht="12" customHeight="1">
      <c r="A980" s="550" t="s">
        <v>1054</v>
      </c>
      <c r="B980" s="525"/>
      <c r="C980" s="248">
        <v>97</v>
      </c>
      <c r="D980" s="172" t="s">
        <v>457</v>
      </c>
    </row>
    <row r="981" spans="1:4" s="75" customFormat="1" ht="12" customHeight="1" thickBot="1">
      <c r="A981" s="473" t="s">
        <v>1055</v>
      </c>
      <c r="B981" s="474"/>
      <c r="C981" s="178">
        <f>C973+C979+C980</f>
        <v>275342</v>
      </c>
      <c r="D981" s="124">
        <f>D973+D979</f>
        <v>243323</v>
      </c>
    </row>
    <row r="982" spans="2:4" s="551" customFormat="1" ht="18" customHeight="1" thickTop="1">
      <c r="B982" s="552"/>
      <c r="C982" s="553"/>
      <c r="D982" s="554"/>
    </row>
    <row r="983" spans="2:4" s="551" customFormat="1" ht="12.75">
      <c r="B983" s="552"/>
      <c r="C983" s="553"/>
      <c r="D983" s="554"/>
    </row>
    <row r="984" spans="2:4" s="551" customFormat="1" ht="12.75">
      <c r="B984" s="552"/>
      <c r="C984" s="553"/>
      <c r="D984" s="554"/>
    </row>
    <row r="985" spans="2:4" s="551" customFormat="1" ht="12.75">
      <c r="B985" s="552"/>
      <c r="C985" s="553"/>
      <c r="D985" s="554"/>
    </row>
    <row r="986" spans="2:4" s="551" customFormat="1" ht="12.75">
      <c r="B986" s="552"/>
      <c r="C986" s="553"/>
      <c r="D986" s="554"/>
    </row>
    <row r="987" spans="2:4" s="551" customFormat="1" ht="12.75">
      <c r="B987" s="552"/>
      <c r="C987" s="553"/>
      <c r="D987" s="554"/>
    </row>
    <row r="988" spans="2:4" s="551" customFormat="1" ht="12.75">
      <c r="B988" s="552"/>
      <c r="C988" s="553"/>
      <c r="D988" s="554"/>
    </row>
    <row r="989" spans="2:4" s="551" customFormat="1" ht="12.75">
      <c r="B989" s="552"/>
      <c r="C989" s="553"/>
      <c r="D989" s="554"/>
    </row>
    <row r="990" spans="2:4" s="551" customFormat="1" ht="12.75">
      <c r="B990" s="552"/>
      <c r="C990" s="553"/>
      <c r="D990" s="554"/>
    </row>
    <row r="991" spans="2:4" s="551" customFormat="1" ht="12.75">
      <c r="B991" s="552"/>
      <c r="C991" s="553"/>
      <c r="D991" s="554"/>
    </row>
    <row r="992" spans="2:4" s="551" customFormat="1" ht="12.75">
      <c r="B992" s="552"/>
      <c r="C992" s="553"/>
      <c r="D992" s="554"/>
    </row>
    <row r="993" spans="2:4" s="551" customFormat="1" ht="12.75">
      <c r="B993" s="552"/>
      <c r="C993" s="553"/>
      <c r="D993" s="554"/>
    </row>
    <row r="994" spans="2:4" s="551" customFormat="1" ht="12.75">
      <c r="B994" s="552"/>
      <c r="C994" s="553"/>
      <c r="D994" s="554"/>
    </row>
    <row r="995" spans="2:4" s="551" customFormat="1" ht="12.75">
      <c r="B995" s="552"/>
      <c r="C995" s="553"/>
      <c r="D995" s="554"/>
    </row>
    <row r="996" spans="2:4" s="551" customFormat="1" ht="12.75">
      <c r="B996" s="552"/>
      <c r="C996" s="553"/>
      <c r="D996" s="554"/>
    </row>
    <row r="997" spans="2:4" s="551" customFormat="1" ht="12.75">
      <c r="B997" s="552"/>
      <c r="C997" s="553"/>
      <c r="D997" s="554"/>
    </row>
    <row r="998" spans="2:4" s="551" customFormat="1" ht="12.75">
      <c r="B998" s="552"/>
      <c r="C998" s="553"/>
      <c r="D998" s="554"/>
    </row>
    <row r="999" spans="2:4" s="551" customFormat="1" ht="12.75">
      <c r="B999" s="552"/>
      <c r="C999" s="553"/>
      <c r="D999" s="554"/>
    </row>
    <row r="1000" spans="2:4" s="551" customFormat="1" ht="12.75">
      <c r="B1000" s="552"/>
      <c r="C1000" s="553"/>
      <c r="D1000" s="554"/>
    </row>
    <row r="1001" spans="2:4" s="551" customFormat="1" ht="12.75">
      <c r="B1001" s="552"/>
      <c r="C1001" s="553"/>
      <c r="D1001" s="554"/>
    </row>
    <row r="1002" spans="2:4" s="551" customFormat="1" ht="12.75">
      <c r="B1002" s="552"/>
      <c r="C1002" s="553"/>
      <c r="D1002" s="554"/>
    </row>
    <row r="1003" spans="2:4" s="551" customFormat="1" ht="12.75">
      <c r="B1003" s="552"/>
      <c r="C1003" s="553"/>
      <c r="D1003" s="554"/>
    </row>
    <row r="1004" spans="2:4" s="551" customFormat="1" ht="12.75">
      <c r="B1004" s="552"/>
      <c r="C1004" s="553"/>
      <c r="D1004" s="554"/>
    </row>
    <row r="1005" spans="2:4" s="551" customFormat="1" ht="12.75">
      <c r="B1005" s="552"/>
      <c r="C1005" s="553"/>
      <c r="D1005" s="554"/>
    </row>
    <row r="1006" spans="2:4" s="551" customFormat="1" ht="12.75">
      <c r="B1006" s="552"/>
      <c r="C1006" s="553"/>
      <c r="D1006" s="554"/>
    </row>
    <row r="1007" spans="2:4" s="551" customFormat="1" ht="12.75">
      <c r="B1007" s="552"/>
      <c r="C1007" s="553"/>
      <c r="D1007" s="554"/>
    </row>
    <row r="1008" spans="2:4" s="551" customFormat="1" ht="12.75">
      <c r="B1008" s="552"/>
      <c r="C1008" s="553"/>
      <c r="D1008" s="554"/>
    </row>
    <row r="1009" spans="2:4" s="551" customFormat="1" ht="12.75">
      <c r="B1009" s="552"/>
      <c r="C1009" s="553"/>
      <c r="D1009" s="554"/>
    </row>
    <row r="1010" spans="2:4" s="551" customFormat="1" ht="12.75">
      <c r="B1010" s="552"/>
      <c r="C1010" s="553"/>
      <c r="D1010" s="554"/>
    </row>
    <row r="1011" spans="2:4" s="551" customFormat="1" ht="12.75">
      <c r="B1011" s="552"/>
      <c r="C1011" s="553"/>
      <c r="D1011" s="554"/>
    </row>
    <row r="1012" spans="2:4" s="551" customFormat="1" ht="13.5" thickBot="1">
      <c r="B1012" s="552"/>
      <c r="C1012" s="553"/>
      <c r="D1012" s="554"/>
    </row>
    <row r="1013" spans="1:4" ht="12.75" customHeight="1" thickTop="1">
      <c r="A1013" s="302" t="s">
        <v>1056</v>
      </c>
      <c r="B1013" s="328"/>
      <c r="C1013" s="304" t="s">
        <v>718</v>
      </c>
      <c r="D1013" s="305" t="s">
        <v>719</v>
      </c>
    </row>
    <row r="1014" spans="1:4" ht="12.75" customHeight="1">
      <c r="A1014" s="457" t="s">
        <v>1057</v>
      </c>
      <c r="B1014" s="525"/>
      <c r="C1014" s="217">
        <v>242940</v>
      </c>
      <c r="D1014" s="63">
        <v>216391</v>
      </c>
    </row>
    <row r="1015" spans="1:4" ht="24" customHeight="1">
      <c r="A1015" s="457" t="s">
        <v>1058</v>
      </c>
      <c r="B1015" s="525"/>
      <c r="C1015" s="252">
        <v>131</v>
      </c>
      <c r="D1015" s="65">
        <v>171</v>
      </c>
    </row>
    <row r="1016" spans="1:4" ht="12.75" customHeight="1">
      <c r="A1016" s="457" t="s">
        <v>1059</v>
      </c>
      <c r="B1016" s="525"/>
      <c r="C1016" s="217">
        <v>131</v>
      </c>
      <c r="D1016" s="63">
        <v>171</v>
      </c>
    </row>
    <row r="1017" spans="1:4" s="75" customFormat="1" ht="12.75" customHeight="1" thickBot="1">
      <c r="A1017" s="510" t="s">
        <v>1060</v>
      </c>
      <c r="B1017" s="555"/>
      <c r="C1017" s="178">
        <f>SUM(C1014:C1015)</f>
        <v>243071</v>
      </c>
      <c r="D1017" s="124">
        <f>SUM(D1014:D1015)</f>
        <v>216562</v>
      </c>
    </row>
    <row r="1018" spans="1:4" ht="8.25" customHeight="1" thickBot="1" thickTop="1">
      <c r="A1018" s="236"/>
      <c r="B1018" s="556"/>
      <c r="C1018" s="557"/>
      <c r="D1018" s="558"/>
    </row>
    <row r="1019" spans="1:4" ht="12.75" customHeight="1" thickTop="1">
      <c r="A1019" s="302" t="s">
        <v>1061</v>
      </c>
      <c r="B1019" s="328"/>
      <c r="C1019" s="304" t="s">
        <v>718</v>
      </c>
      <c r="D1019" s="305" t="s">
        <v>719</v>
      </c>
    </row>
    <row r="1020" spans="1:4" ht="24" customHeight="1">
      <c r="A1020" s="457" t="s">
        <v>1062</v>
      </c>
      <c r="B1020" s="525"/>
      <c r="C1020" s="255"/>
      <c r="D1020" s="559"/>
    </row>
    <row r="1021" spans="1:4" ht="12.75" customHeight="1">
      <c r="A1021" s="457" t="s">
        <v>1063</v>
      </c>
      <c r="B1021" s="525"/>
      <c r="C1021" s="357">
        <v>1707</v>
      </c>
      <c r="D1021" s="358">
        <v>1769</v>
      </c>
    </row>
    <row r="1022" spans="1:4" ht="12.75" customHeight="1">
      <c r="A1022" s="457" t="s">
        <v>1051</v>
      </c>
      <c r="B1022" s="560"/>
      <c r="C1022" s="561">
        <v>3212</v>
      </c>
      <c r="D1022" s="562" t="s">
        <v>457</v>
      </c>
    </row>
    <row r="1023" spans="1:4" ht="12.75" customHeight="1">
      <c r="A1023" s="457" t="s">
        <v>1064</v>
      </c>
      <c r="B1023" s="560"/>
      <c r="C1023" s="561">
        <v>4707</v>
      </c>
      <c r="D1023" s="562" t="s">
        <v>457</v>
      </c>
    </row>
    <row r="1024" spans="1:4" s="75" customFormat="1" ht="15.75" customHeight="1" thickBot="1">
      <c r="A1024" s="510" t="s">
        <v>1065</v>
      </c>
      <c r="B1024" s="555"/>
      <c r="C1024" s="563">
        <f>SUM(C1021:C1023)</f>
        <v>9626</v>
      </c>
      <c r="D1024" s="564">
        <f>D1021</f>
        <v>1769</v>
      </c>
    </row>
    <row r="1025" spans="1:4" s="41" customFormat="1" ht="15" customHeight="1" thickTop="1">
      <c r="A1025" s="300" t="s">
        <v>1066</v>
      </c>
      <c r="B1025" s="301"/>
      <c r="C1025" s="326"/>
      <c r="D1025" s="327"/>
    </row>
    <row r="1026" spans="1:4" s="41" customFormat="1" ht="16.5">
      <c r="A1026" s="300"/>
      <c r="B1026" s="301"/>
      <c r="C1026" s="326"/>
      <c r="D1026" s="327"/>
    </row>
    <row r="1027" spans="1:4" s="41" customFormat="1" ht="16.5">
      <c r="A1027" s="300"/>
      <c r="B1027" s="301"/>
      <c r="C1027" s="326"/>
      <c r="D1027" s="327"/>
    </row>
    <row r="1028" spans="1:4" s="41" customFormat="1" ht="16.5">
      <c r="A1028" s="300"/>
      <c r="B1028" s="301"/>
      <c r="C1028" s="326"/>
      <c r="D1028" s="327"/>
    </row>
    <row r="1029" spans="1:4" s="41" customFormat="1" ht="16.5">
      <c r="A1029" s="300"/>
      <c r="B1029" s="301"/>
      <c r="C1029" s="326"/>
      <c r="D1029" s="327"/>
    </row>
    <row r="1030" spans="1:4" s="41" customFormat="1" ht="16.5">
      <c r="A1030" s="300"/>
      <c r="B1030" s="301"/>
      <c r="C1030" s="326"/>
      <c r="D1030" s="327"/>
    </row>
    <row r="1031" spans="1:4" s="41" customFormat="1" ht="16.5">
      <c r="A1031" s="300"/>
      <c r="B1031" s="301"/>
      <c r="C1031" s="326"/>
      <c r="D1031" s="327"/>
    </row>
    <row r="1032" spans="1:4" ht="12.75">
      <c r="A1032" s="496"/>
      <c r="B1032" s="43"/>
      <c r="C1032" s="44"/>
      <c r="D1032" s="45"/>
    </row>
    <row r="1033" spans="1:4" ht="12.75">
      <c r="A1033" s="496"/>
      <c r="B1033" s="43"/>
      <c r="C1033" s="44"/>
      <c r="D1033" s="45"/>
    </row>
    <row r="1034" spans="1:4" ht="12.75">
      <c r="A1034" s="496"/>
      <c r="B1034" s="43"/>
      <c r="C1034" s="44"/>
      <c r="D1034" s="45"/>
    </row>
    <row r="1035" spans="1:4" ht="12.75">
      <c r="A1035" s="496"/>
      <c r="B1035" s="43"/>
      <c r="C1035" s="44"/>
      <c r="D1035" s="45"/>
    </row>
    <row r="1036" spans="1:4" ht="12.75">
      <c r="A1036" s="496"/>
      <c r="B1036" s="43"/>
      <c r="C1036" s="44"/>
      <c r="D1036" s="45"/>
    </row>
    <row r="1037" spans="1:4" ht="12.75">
      <c r="A1037" s="496"/>
      <c r="B1037" s="43"/>
      <c r="C1037" s="44"/>
      <c r="D1037" s="45"/>
    </row>
    <row r="1038" spans="1:4" ht="4.5" customHeight="1">
      <c r="A1038" s="496"/>
      <c r="B1038" s="43"/>
      <c r="C1038" s="44"/>
      <c r="D1038" s="45"/>
    </row>
    <row r="1039" spans="1:4" s="41" customFormat="1" ht="15" customHeight="1" thickBot="1">
      <c r="A1039" s="300" t="s">
        <v>1067</v>
      </c>
      <c r="B1039" s="301"/>
      <c r="C1039" s="326"/>
      <c r="D1039" s="327"/>
    </row>
    <row r="1040" spans="1:4" ht="12" customHeight="1" thickTop="1">
      <c r="A1040" s="302" t="s">
        <v>1068</v>
      </c>
      <c r="B1040" s="328"/>
      <c r="C1040" s="304" t="s">
        <v>718</v>
      </c>
      <c r="D1040" s="305" t="s">
        <v>719</v>
      </c>
    </row>
    <row r="1041" spans="1:4" ht="12" customHeight="1">
      <c r="A1041" s="457" t="s">
        <v>1069</v>
      </c>
      <c r="B1041" s="525"/>
      <c r="C1041" s="317">
        <v>1259</v>
      </c>
      <c r="D1041" s="318">
        <v>1758</v>
      </c>
    </row>
    <row r="1042" spans="1:4" ht="12" customHeight="1">
      <c r="A1042" s="457" t="s">
        <v>1070</v>
      </c>
      <c r="B1042" s="525"/>
      <c r="C1042" s="317">
        <f>SUM(C1043:C1045)</f>
        <v>100011</v>
      </c>
      <c r="D1042" s="318">
        <f>SUM(D1043:D1045)</f>
        <v>101875</v>
      </c>
    </row>
    <row r="1043" spans="1:4" ht="12" customHeight="1">
      <c r="A1043" s="565" t="s">
        <v>1071</v>
      </c>
      <c r="B1043" s="525"/>
      <c r="C1043" s="332">
        <v>80425</v>
      </c>
      <c r="D1043" s="346">
        <v>71005</v>
      </c>
    </row>
    <row r="1044" spans="1:4" ht="12" customHeight="1">
      <c r="A1044" s="566" t="s">
        <v>1072</v>
      </c>
      <c r="B1044" s="525"/>
      <c r="C1044" s="332">
        <v>10653</v>
      </c>
      <c r="D1044" s="346">
        <v>21882</v>
      </c>
    </row>
    <row r="1045" spans="1:4" ht="12" customHeight="1">
      <c r="A1045" s="566" t="s">
        <v>1073</v>
      </c>
      <c r="B1045" s="525"/>
      <c r="C1045" s="332">
        <v>8933</v>
      </c>
      <c r="D1045" s="346">
        <v>8988</v>
      </c>
    </row>
    <row r="1046" spans="1:4" s="75" customFormat="1" ht="12" customHeight="1" thickBot="1">
      <c r="A1046" s="510" t="s">
        <v>1074</v>
      </c>
      <c r="B1046" s="555"/>
      <c r="C1046" s="353">
        <f>+C1041+C1042</f>
        <v>101270</v>
      </c>
      <c r="D1046" s="354">
        <f>+D1041+D1042</f>
        <v>103633</v>
      </c>
    </row>
    <row r="1047" spans="1:4" ht="9.75" customHeight="1" thickBot="1" thickTop="1">
      <c r="A1047" s="496"/>
      <c r="B1047" s="43"/>
      <c r="C1047" s="44"/>
      <c r="D1047" s="45"/>
    </row>
    <row r="1048" spans="1:4" ht="12" customHeight="1" thickTop="1">
      <c r="A1048" s="302" t="s">
        <v>1075</v>
      </c>
      <c r="B1048" s="328"/>
      <c r="C1048" s="304" t="s">
        <v>718</v>
      </c>
      <c r="D1048" s="305" t="s">
        <v>719</v>
      </c>
    </row>
    <row r="1049" spans="1:4" ht="12" customHeight="1">
      <c r="A1049" s="457" t="s">
        <v>1076</v>
      </c>
      <c r="B1049" s="525"/>
      <c r="C1049" s="217" t="s">
        <v>457</v>
      </c>
      <c r="D1049" s="63" t="s">
        <v>457</v>
      </c>
    </row>
    <row r="1050" spans="1:4" ht="12" customHeight="1">
      <c r="A1050" s="457" t="s">
        <v>1077</v>
      </c>
      <c r="B1050" s="525"/>
      <c r="C1050" s="217">
        <v>1003</v>
      </c>
      <c r="D1050" s="63">
        <v>1696</v>
      </c>
    </row>
    <row r="1051" spans="1:4" ht="12" customHeight="1">
      <c r="A1051" s="457" t="s">
        <v>1078</v>
      </c>
      <c r="B1051" s="525"/>
      <c r="C1051" s="217" t="s">
        <v>457</v>
      </c>
      <c r="D1051" s="63" t="s">
        <v>457</v>
      </c>
    </row>
    <row r="1052" spans="1:4" ht="12" customHeight="1">
      <c r="A1052" s="457" t="s">
        <v>1079</v>
      </c>
      <c r="B1052" s="525"/>
      <c r="C1052" s="217">
        <v>256</v>
      </c>
      <c r="D1052" s="63">
        <f>5+57</f>
        <v>62</v>
      </c>
    </row>
    <row r="1053" spans="1:4" s="75" customFormat="1" ht="12" customHeight="1" thickBot="1">
      <c r="A1053" s="510" t="s">
        <v>1080</v>
      </c>
      <c r="B1053" s="555"/>
      <c r="C1053" s="178">
        <f>SUM(C1049:C1052)</f>
        <v>1259</v>
      </c>
      <c r="D1053" s="124">
        <f>SUM(D1049:D1052)</f>
        <v>1758</v>
      </c>
    </row>
    <row r="1054" spans="1:4" ht="9.75" customHeight="1" thickBot="1" thickTop="1">
      <c r="A1054" s="496"/>
      <c r="B1054" s="43"/>
      <c r="C1054" s="44"/>
      <c r="D1054" s="45"/>
    </row>
    <row r="1055" spans="1:4" ht="12" customHeight="1" thickTop="1">
      <c r="A1055" s="302" t="s">
        <v>1081</v>
      </c>
      <c r="B1055" s="328"/>
      <c r="C1055" s="304" t="s">
        <v>718</v>
      </c>
      <c r="D1055" s="305" t="s">
        <v>719</v>
      </c>
    </row>
    <row r="1056" spans="1:4" ht="12" customHeight="1">
      <c r="A1056" s="457" t="s">
        <v>1082</v>
      </c>
      <c r="B1056" s="525"/>
      <c r="C1056" s="567">
        <v>1758</v>
      </c>
      <c r="D1056" s="568">
        <v>2544</v>
      </c>
    </row>
    <row r="1057" spans="1:4" ht="12" customHeight="1">
      <c r="A1057" s="457" t="s">
        <v>1083</v>
      </c>
      <c r="B1057" s="525"/>
      <c r="C1057" s="569">
        <f>SUM(C1058:C1059)</f>
        <v>512</v>
      </c>
      <c r="D1057" s="570">
        <f>SUM(D1058:D1059)</f>
        <v>5124</v>
      </c>
    </row>
    <row r="1058" spans="1:4" ht="12" customHeight="1">
      <c r="A1058" s="571" t="s">
        <v>1084</v>
      </c>
      <c r="B1058" s="525"/>
      <c r="C1058" s="572">
        <v>457</v>
      </c>
      <c r="D1058" s="573">
        <v>252</v>
      </c>
    </row>
    <row r="1059" spans="1:4" ht="12" customHeight="1">
      <c r="A1059" s="320" t="s">
        <v>1085</v>
      </c>
      <c r="B1059" s="525"/>
      <c r="C1059" s="572">
        <v>55</v>
      </c>
      <c r="D1059" s="573">
        <v>4872</v>
      </c>
    </row>
    <row r="1060" spans="1:4" ht="12" customHeight="1">
      <c r="A1060" s="315" t="s">
        <v>1086</v>
      </c>
      <c r="B1060" s="525"/>
      <c r="C1060" s="336">
        <f>C1061+C1063</f>
        <v>-1011</v>
      </c>
      <c r="D1060" s="337">
        <f>SUM(D1061:D1063)</f>
        <v>-5910</v>
      </c>
    </row>
    <row r="1061" spans="1:4" ht="12" customHeight="1">
      <c r="A1061" s="315" t="s">
        <v>1087</v>
      </c>
      <c r="B1061" s="525"/>
      <c r="C1061" s="332">
        <v>-972</v>
      </c>
      <c r="D1061" s="333">
        <v>-1275</v>
      </c>
    </row>
    <row r="1062" spans="1:4" ht="12" customHeight="1">
      <c r="A1062" s="480" t="s">
        <v>1088</v>
      </c>
      <c r="B1062" s="525"/>
      <c r="C1062" s="217" t="s">
        <v>457</v>
      </c>
      <c r="D1062" s="333">
        <v>-4361</v>
      </c>
    </row>
    <row r="1063" spans="1:4" ht="12" customHeight="1">
      <c r="A1063" s="480" t="s">
        <v>1089</v>
      </c>
      <c r="B1063" s="525"/>
      <c r="C1063" s="332">
        <v>-39</v>
      </c>
      <c r="D1063" s="333">
        <v>-274</v>
      </c>
    </row>
    <row r="1064" spans="1:4" ht="12" customHeight="1" thickBot="1">
      <c r="A1064" s="510" t="s">
        <v>1090</v>
      </c>
      <c r="B1064" s="574"/>
      <c r="C1064" s="353">
        <f>C1056+C1057+C1060</f>
        <v>1259</v>
      </c>
      <c r="D1064" s="503">
        <f>+D1056+D1057+D1060</f>
        <v>1758</v>
      </c>
    </row>
    <row r="1065" spans="2:4" s="75" customFormat="1" ht="12" customHeight="1" thickTop="1">
      <c r="B1065" s="43"/>
      <c r="C1065" s="44"/>
      <c r="D1065" s="45"/>
    </row>
    <row r="1066" spans="1:4" ht="9.75" customHeight="1">
      <c r="A1066" s="496"/>
      <c r="B1066" s="301"/>
      <c r="C1066" s="326"/>
      <c r="D1066" s="327"/>
    </row>
    <row r="1067" spans="1:3" s="41" customFormat="1" ht="15" customHeight="1" thickBot="1">
      <c r="A1067" s="300" t="s">
        <v>1091</v>
      </c>
      <c r="C1067" s="575"/>
    </row>
    <row r="1068" spans="1:4" ht="22.5" customHeight="1" thickTop="1">
      <c r="A1068" s="302" t="s">
        <v>1092</v>
      </c>
      <c r="B1068" s="328"/>
      <c r="C1068" s="304" t="s">
        <v>718</v>
      </c>
      <c r="D1068" s="305" t="s">
        <v>719</v>
      </c>
    </row>
    <row r="1069" spans="1:4" ht="22.5" customHeight="1">
      <c r="A1069" s="457" t="s">
        <v>1093</v>
      </c>
      <c r="B1069" s="525"/>
      <c r="C1069" s="215">
        <v>4519</v>
      </c>
      <c r="D1069" s="216" t="s">
        <v>457</v>
      </c>
    </row>
    <row r="1070" spans="1:4" ht="12" customHeight="1">
      <c r="A1070" s="457" t="s">
        <v>577</v>
      </c>
      <c r="B1070" s="525"/>
      <c r="C1070" s="567">
        <f>SUM(C1071:C1074)</f>
        <v>7914</v>
      </c>
      <c r="D1070" s="568">
        <f>SUM(D1071:D1074)</f>
        <v>14247</v>
      </c>
    </row>
    <row r="1071" spans="1:4" ht="12" customHeight="1">
      <c r="A1071" s="320" t="s">
        <v>1094</v>
      </c>
      <c r="B1071" s="525"/>
      <c r="C1071" s="572">
        <v>6348</v>
      </c>
      <c r="D1071" s="573">
        <v>5989</v>
      </c>
    </row>
    <row r="1072" spans="1:4" ht="12" customHeight="1">
      <c r="A1072" s="320" t="s">
        <v>1095</v>
      </c>
      <c r="B1072" s="525"/>
      <c r="C1072" s="572">
        <v>799</v>
      </c>
      <c r="D1072" s="573">
        <v>2830</v>
      </c>
    </row>
    <row r="1073" spans="1:4" ht="12" customHeight="1">
      <c r="A1073" s="571" t="s">
        <v>1096</v>
      </c>
      <c r="B1073" s="525"/>
      <c r="C1073" s="572">
        <v>598</v>
      </c>
      <c r="D1073" s="573">
        <v>4270</v>
      </c>
    </row>
    <row r="1074" spans="1:4" ht="12" customHeight="1">
      <c r="A1074" s="320" t="s">
        <v>1097</v>
      </c>
      <c r="B1074" s="525"/>
      <c r="C1074" s="572">
        <v>169</v>
      </c>
      <c r="D1074" s="573">
        <v>1158</v>
      </c>
    </row>
    <row r="1075" spans="1:4" ht="12" customHeight="1">
      <c r="A1075" s="457" t="s">
        <v>580</v>
      </c>
      <c r="B1075" s="525"/>
      <c r="C1075" s="317">
        <f>SUM(C1076:C1077)</f>
        <v>-7681</v>
      </c>
      <c r="D1075" s="329">
        <f>D1076</f>
        <v>-9728</v>
      </c>
    </row>
    <row r="1076" spans="1:4" ht="12" customHeight="1">
      <c r="A1076" s="576" t="s">
        <v>1098</v>
      </c>
      <c r="B1076" s="525"/>
      <c r="C1076" s="332">
        <v>-3900</v>
      </c>
      <c r="D1076" s="333">
        <v>-9728</v>
      </c>
    </row>
    <row r="1077" spans="1:4" ht="12" customHeight="1">
      <c r="A1077" s="576" t="s">
        <v>1099</v>
      </c>
      <c r="B1077" s="525"/>
      <c r="C1077" s="332">
        <v>-3781</v>
      </c>
      <c r="D1077" s="419" t="s">
        <v>457</v>
      </c>
    </row>
    <row r="1078" spans="1:4" s="75" customFormat="1" ht="22.5" customHeight="1" thickBot="1">
      <c r="A1078" s="510" t="s">
        <v>1100</v>
      </c>
      <c r="B1078" s="555"/>
      <c r="C1078" s="577">
        <f>C1069+C1070+C1075</f>
        <v>4752</v>
      </c>
      <c r="D1078" s="578">
        <f>D1070+D1075</f>
        <v>4519</v>
      </c>
    </row>
    <row r="1079" ht="14.25" thickBot="1" thickTop="1">
      <c r="A1079" s="496"/>
    </row>
    <row r="1080" spans="1:4" ht="12.75" customHeight="1" thickTop="1">
      <c r="A1080" s="302" t="s">
        <v>1101</v>
      </c>
      <c r="B1080" s="328"/>
      <c r="C1080" s="304" t="s">
        <v>718</v>
      </c>
      <c r="D1080" s="305" t="s">
        <v>719</v>
      </c>
    </row>
    <row r="1081" spans="1:4" ht="12.75" customHeight="1">
      <c r="A1081" s="457" t="s">
        <v>1102</v>
      </c>
      <c r="B1081" s="525"/>
      <c r="C1081" s="332">
        <f>SUM(C1082:C1085)</f>
        <v>36567</v>
      </c>
      <c r="D1081" s="346">
        <f>SUM(D1082:D1086)</f>
        <v>33815</v>
      </c>
    </row>
    <row r="1082" spans="1:4" ht="12.75" customHeight="1">
      <c r="A1082" s="457" t="s">
        <v>1103</v>
      </c>
      <c r="B1082" s="525"/>
      <c r="C1082" s="332">
        <v>5394</v>
      </c>
      <c r="D1082" s="346">
        <v>16168</v>
      </c>
    </row>
    <row r="1083" spans="1:4" ht="12.75" customHeight="1">
      <c r="A1083" s="457" t="s">
        <v>1104</v>
      </c>
      <c r="B1083" s="525"/>
      <c r="C1083" s="332">
        <v>8545</v>
      </c>
      <c r="D1083" s="346">
        <v>8064</v>
      </c>
    </row>
    <row r="1084" spans="1:4" ht="12.75" customHeight="1">
      <c r="A1084" s="457" t="s">
        <v>1105</v>
      </c>
      <c r="B1084" s="525"/>
      <c r="C1084" s="217" t="s">
        <v>457</v>
      </c>
      <c r="D1084" s="63">
        <v>26</v>
      </c>
    </row>
    <row r="1085" spans="1:4" ht="12.75" customHeight="1">
      <c r="A1085" s="457" t="s">
        <v>1106</v>
      </c>
      <c r="B1085" s="525"/>
      <c r="C1085" s="332">
        <v>22628</v>
      </c>
      <c r="D1085" s="346">
        <v>9557</v>
      </c>
    </row>
    <row r="1086" spans="1:4" ht="12.75" customHeight="1">
      <c r="A1086" s="581" t="s">
        <v>1107</v>
      </c>
      <c r="B1086" s="525"/>
      <c r="C1086" s="217" t="s">
        <v>457</v>
      </c>
      <c r="D1086" s="63" t="s">
        <v>457</v>
      </c>
    </row>
    <row r="1087" spans="1:4" ht="12.75" customHeight="1">
      <c r="A1087" s="457" t="s">
        <v>1108</v>
      </c>
      <c r="B1087" s="525"/>
      <c r="C1087" s="217" t="s">
        <v>457</v>
      </c>
      <c r="D1087" s="63" t="s">
        <v>457</v>
      </c>
    </row>
    <row r="1088" spans="1:4" s="75" customFormat="1" ht="12.75" customHeight="1" thickBot="1">
      <c r="A1088" s="510" t="s">
        <v>1109</v>
      </c>
      <c r="B1088" s="555"/>
      <c r="C1088" s="353">
        <f>C1081</f>
        <v>36567</v>
      </c>
      <c r="D1088" s="354">
        <f>+D1081</f>
        <v>33815</v>
      </c>
    </row>
    <row r="1089" spans="1:4" ht="13.5" thickTop="1">
      <c r="A1089" s="496"/>
      <c r="B1089" s="43"/>
      <c r="C1089" s="44"/>
      <c r="D1089" s="45"/>
    </row>
    <row r="1090" spans="1:4" ht="12" customHeight="1">
      <c r="A1090" s="496"/>
      <c r="B1090" s="43"/>
      <c r="C1090" s="44"/>
      <c r="D1090" s="45"/>
    </row>
    <row r="1091" spans="1:4" ht="12" customHeight="1">
      <c r="A1091" s="496"/>
      <c r="B1091" s="43"/>
      <c r="C1091" s="44"/>
      <c r="D1091" s="45"/>
    </row>
    <row r="1092" spans="1:4" ht="12.75">
      <c r="A1092" s="496"/>
      <c r="B1092" s="43"/>
      <c r="C1092" s="44"/>
      <c r="D1092" s="45"/>
    </row>
    <row r="1093" spans="1:4" ht="12.75">
      <c r="A1093" s="496"/>
      <c r="B1093" s="43"/>
      <c r="C1093" s="44"/>
      <c r="D1093" s="45"/>
    </row>
    <row r="1094" spans="1:4" ht="12.75">
      <c r="A1094" s="496"/>
      <c r="B1094" s="43"/>
      <c r="C1094" s="44"/>
      <c r="D1094" s="45"/>
    </row>
    <row r="1095" spans="1:4" ht="12.75">
      <c r="A1095" s="496"/>
      <c r="B1095" s="43"/>
      <c r="C1095" s="44"/>
      <c r="D1095" s="45"/>
    </row>
    <row r="1096" spans="1:4" ht="12" customHeight="1">
      <c r="A1096" s="496"/>
      <c r="B1096" s="43"/>
      <c r="C1096" s="44"/>
      <c r="D1096" s="45"/>
    </row>
    <row r="1097" spans="1:4" ht="12" customHeight="1">
      <c r="A1097" s="496"/>
      <c r="B1097" s="301"/>
      <c r="C1097" s="326"/>
      <c r="D1097" s="327"/>
    </row>
    <row r="1098" spans="1:4" ht="12" customHeight="1" thickBot="1">
      <c r="A1098" s="300"/>
      <c r="B1098" s="41"/>
      <c r="C1098" s="575"/>
      <c r="D1098" s="41"/>
    </row>
    <row r="1099" spans="1:4" ht="19.5" customHeight="1" thickTop="1">
      <c r="A1099" s="302" t="s">
        <v>1110</v>
      </c>
      <c r="B1099" s="328"/>
      <c r="C1099" s="304" t="s">
        <v>718</v>
      </c>
      <c r="D1099" s="305" t="s">
        <v>719</v>
      </c>
    </row>
    <row r="1100" spans="1:4" ht="12" customHeight="1">
      <c r="A1100" s="457" t="s">
        <v>1082</v>
      </c>
      <c r="B1100" s="525"/>
      <c r="C1100" s="382">
        <v>8988</v>
      </c>
      <c r="D1100" s="395">
        <v>8556</v>
      </c>
    </row>
    <row r="1101" spans="1:4" ht="12" customHeight="1">
      <c r="A1101" s="457" t="s">
        <v>1111</v>
      </c>
      <c r="B1101" s="525"/>
      <c r="C1101" s="382">
        <f>C1102</f>
        <v>1385</v>
      </c>
      <c r="D1101" s="395">
        <f>D1102</f>
        <v>2104</v>
      </c>
    </row>
    <row r="1102" spans="1:4" ht="12" customHeight="1">
      <c r="A1102" s="576" t="s">
        <v>1112</v>
      </c>
      <c r="B1102" s="525"/>
      <c r="C1102" s="263">
        <v>1385</v>
      </c>
      <c r="D1102" s="264">
        <v>2104</v>
      </c>
    </row>
    <row r="1103" spans="1:4" ht="12" customHeight="1">
      <c r="A1103" s="457" t="s">
        <v>1113</v>
      </c>
      <c r="B1103" s="525"/>
      <c r="C1103" s="332">
        <f>C1104</f>
        <v>-1440</v>
      </c>
      <c r="D1103" s="333">
        <f>D1104</f>
        <v>-1672</v>
      </c>
    </row>
    <row r="1104" spans="1:4" ht="12" customHeight="1">
      <c r="A1104" s="576" t="s">
        <v>1112</v>
      </c>
      <c r="B1104" s="525"/>
      <c r="C1104" s="332">
        <v>-1440</v>
      </c>
      <c r="D1104" s="333">
        <v>-1672</v>
      </c>
    </row>
    <row r="1105" spans="1:4" ht="16.5" customHeight="1" thickBot="1">
      <c r="A1105" s="582" t="s">
        <v>1090</v>
      </c>
      <c r="B1105" s="574"/>
      <c r="C1105" s="523">
        <f>C1100+C1101+C1103</f>
        <v>8933</v>
      </c>
      <c r="D1105" s="583">
        <f>D1100+D1101+D1103</f>
        <v>8988</v>
      </c>
    </row>
    <row r="1106" spans="1:4" ht="12" customHeight="1" thickTop="1">
      <c r="A1106" s="496"/>
      <c r="B1106" s="301"/>
      <c r="C1106" s="326"/>
      <c r="D1106" s="327"/>
    </row>
    <row r="1107" spans="1:3" s="41" customFormat="1" ht="17.25" thickBot="1">
      <c r="A1107" s="300" t="s">
        <v>1114</v>
      </c>
      <c r="C1107" s="575"/>
    </row>
    <row r="1108" spans="1:4" ht="24" customHeight="1" thickTop="1">
      <c r="A1108" s="302" t="s">
        <v>1115</v>
      </c>
      <c r="B1108" s="328"/>
      <c r="C1108" s="304" t="s">
        <v>718</v>
      </c>
      <c r="D1108" s="305" t="s">
        <v>719</v>
      </c>
    </row>
    <row r="1109" spans="1:4" ht="12" customHeight="1">
      <c r="A1109" s="457" t="s">
        <v>1116</v>
      </c>
      <c r="B1109" s="525"/>
      <c r="C1109" s="584">
        <v>879839</v>
      </c>
      <c r="D1109" s="585">
        <v>727642</v>
      </c>
    </row>
    <row r="1110" spans="1:4" ht="12" customHeight="1">
      <c r="A1110" s="457" t="s">
        <v>1117</v>
      </c>
      <c r="B1110" s="525"/>
      <c r="C1110" s="584">
        <v>63600</v>
      </c>
      <c r="D1110" s="585">
        <v>63600</v>
      </c>
    </row>
    <row r="1111" spans="1:4" ht="12" customHeight="1">
      <c r="A1111" s="457" t="s">
        <v>1118</v>
      </c>
      <c r="B1111" s="525"/>
      <c r="C1111" s="584">
        <f>SUM(C1112:C1114)</f>
        <v>3761</v>
      </c>
      <c r="D1111" s="585">
        <v>2365</v>
      </c>
    </row>
    <row r="1112" spans="1:4" ht="12" customHeight="1">
      <c r="A1112" s="571" t="s">
        <v>1119</v>
      </c>
      <c r="B1112" s="525"/>
      <c r="C1112" s="584">
        <v>85</v>
      </c>
      <c r="D1112" s="585">
        <v>109</v>
      </c>
    </row>
    <row r="1113" spans="1:4" ht="12" customHeight="1">
      <c r="A1113" s="586" t="s">
        <v>1120</v>
      </c>
      <c r="B1113" s="525"/>
      <c r="C1113" s="584">
        <v>3673</v>
      </c>
      <c r="D1113" s="585">
        <v>2137</v>
      </c>
    </row>
    <row r="1114" spans="1:4" ht="12" customHeight="1">
      <c r="A1114" s="571" t="s">
        <v>812</v>
      </c>
      <c r="B1114" s="525"/>
      <c r="C1114" s="584">
        <v>3</v>
      </c>
      <c r="D1114" s="585">
        <v>119</v>
      </c>
    </row>
    <row r="1115" spans="1:4" ht="12" customHeight="1">
      <c r="A1115" s="457" t="s">
        <v>1121</v>
      </c>
      <c r="B1115" s="525"/>
      <c r="C1115" s="584">
        <v>6826</v>
      </c>
      <c r="D1115" s="585">
        <v>7500</v>
      </c>
    </row>
    <row r="1116" spans="1:4" s="75" customFormat="1" ht="17.25" customHeight="1" thickBot="1">
      <c r="A1116" s="510" t="s">
        <v>1122</v>
      </c>
      <c r="B1116" s="555"/>
      <c r="C1116" s="587">
        <f>C1109+C1110+C1111+C1115</f>
        <v>954026</v>
      </c>
      <c r="D1116" s="564">
        <f>D1109+D1110+D1111+D1115</f>
        <v>801107</v>
      </c>
    </row>
    <row r="1117" ht="9.75" customHeight="1" thickTop="1">
      <c r="A1117" s="496"/>
    </row>
    <row r="1118" ht="9.75" customHeight="1" thickBot="1">
      <c r="A1118" s="496"/>
    </row>
    <row r="1119" spans="1:4" ht="22.5" customHeight="1" thickTop="1">
      <c r="A1119" s="302" t="s">
        <v>1123</v>
      </c>
      <c r="B1119" s="328"/>
      <c r="C1119" s="304" t="s">
        <v>718</v>
      </c>
      <c r="D1119" s="305" t="s">
        <v>719</v>
      </c>
    </row>
    <row r="1120" spans="1:4" ht="12" customHeight="1">
      <c r="A1120" s="457" t="s">
        <v>1124</v>
      </c>
      <c r="B1120" s="525"/>
      <c r="C1120" s="588">
        <v>35534</v>
      </c>
      <c r="D1120" s="585">
        <v>44309</v>
      </c>
    </row>
    <row r="1121" spans="1:4" ht="12" customHeight="1">
      <c r="A1121" s="457" t="s">
        <v>1125</v>
      </c>
      <c r="B1121" s="525"/>
      <c r="C1121" s="588">
        <f>SUM(C1122:C1127)</f>
        <v>911666</v>
      </c>
      <c r="D1121" s="585">
        <f>SUM(D1122:D1127)</f>
        <v>749298</v>
      </c>
    </row>
    <row r="1122" spans="1:4" ht="12" customHeight="1">
      <c r="A1122" s="457" t="s">
        <v>820</v>
      </c>
      <c r="B1122" s="525"/>
      <c r="C1122" s="588">
        <v>524493</v>
      </c>
      <c r="D1122" s="585">
        <v>439732</v>
      </c>
    </row>
    <row r="1123" spans="1:4" ht="12" customHeight="1">
      <c r="A1123" s="457" t="s">
        <v>1126</v>
      </c>
      <c r="B1123" s="525"/>
      <c r="C1123" s="588">
        <v>2639</v>
      </c>
      <c r="D1123" s="585">
        <v>7500</v>
      </c>
    </row>
    <row r="1124" spans="1:4" ht="12" customHeight="1">
      <c r="A1124" s="457" t="s">
        <v>822</v>
      </c>
      <c r="B1124" s="525"/>
      <c r="C1124" s="588">
        <v>214920</v>
      </c>
      <c r="D1124" s="585">
        <v>61825</v>
      </c>
    </row>
    <row r="1125" spans="1:4" ht="12" customHeight="1">
      <c r="A1125" s="457" t="s">
        <v>823</v>
      </c>
      <c r="B1125" s="525"/>
      <c r="C1125" s="588">
        <v>157464</v>
      </c>
      <c r="D1125" s="585">
        <v>226866</v>
      </c>
    </row>
    <row r="1126" spans="1:4" ht="12" customHeight="1">
      <c r="A1126" s="457" t="s">
        <v>824</v>
      </c>
      <c r="B1126" s="525"/>
      <c r="C1126" s="588">
        <v>12150</v>
      </c>
      <c r="D1126" s="585">
        <v>13375</v>
      </c>
    </row>
    <row r="1127" spans="1:4" ht="12" customHeight="1">
      <c r="A1127" s="457" t="s">
        <v>1127</v>
      </c>
      <c r="B1127" s="525"/>
      <c r="C1127" s="588" t="s">
        <v>457</v>
      </c>
      <c r="D1127" s="585" t="s">
        <v>457</v>
      </c>
    </row>
    <row r="1128" spans="1:4" ht="12" customHeight="1">
      <c r="A1128" s="457" t="s">
        <v>759</v>
      </c>
      <c r="B1128" s="525"/>
      <c r="C1128" s="588">
        <v>6826</v>
      </c>
      <c r="D1128" s="585">
        <v>7500</v>
      </c>
    </row>
    <row r="1129" spans="1:4" s="75" customFormat="1" ht="14.25" customHeight="1" thickBot="1">
      <c r="A1129" s="510" t="s">
        <v>1128</v>
      </c>
      <c r="B1129" s="555"/>
      <c r="C1129" s="563">
        <f>C1120+C1121+C1128</f>
        <v>954026</v>
      </c>
      <c r="D1129" s="564">
        <f>D1120+D1121+D1128</f>
        <v>801107</v>
      </c>
    </row>
    <row r="1130" ht="9.75" customHeight="1" thickTop="1">
      <c r="A1130" s="496"/>
    </row>
    <row r="1131" ht="9.75" customHeight="1" thickBot="1">
      <c r="A1131" s="496"/>
    </row>
    <row r="1132" spans="1:4" ht="22.5" customHeight="1" thickTop="1">
      <c r="A1132" s="302" t="s">
        <v>1129</v>
      </c>
      <c r="B1132" s="328"/>
      <c r="C1132" s="304" t="s">
        <v>718</v>
      </c>
      <c r="D1132" s="305" t="s">
        <v>719</v>
      </c>
    </row>
    <row r="1133" spans="1:4" ht="12" customHeight="1">
      <c r="A1133" s="457" t="s">
        <v>1124</v>
      </c>
      <c r="B1133" s="525"/>
      <c r="C1133" s="588">
        <v>35534</v>
      </c>
      <c r="D1133" s="585">
        <v>44309</v>
      </c>
    </row>
    <row r="1134" spans="1:4" ht="12" customHeight="1">
      <c r="A1134" s="457" t="s">
        <v>1130</v>
      </c>
      <c r="B1134" s="525"/>
      <c r="C1134" s="588">
        <f>SUM(C1135:C1139)</f>
        <v>911666</v>
      </c>
      <c r="D1134" s="585">
        <f>SUM(D1135:D1139)</f>
        <v>749298</v>
      </c>
    </row>
    <row r="1135" spans="1:4" ht="12" customHeight="1">
      <c r="A1135" s="457" t="s">
        <v>820</v>
      </c>
      <c r="B1135" s="525"/>
      <c r="C1135" s="588">
        <v>482207</v>
      </c>
      <c r="D1135" s="585">
        <v>396586</v>
      </c>
    </row>
    <row r="1136" spans="1:4" ht="12" customHeight="1">
      <c r="A1136" s="457" t="s">
        <v>1126</v>
      </c>
      <c r="B1136" s="525"/>
      <c r="C1136" s="588">
        <v>21561</v>
      </c>
      <c r="D1136" s="585">
        <v>50344</v>
      </c>
    </row>
    <row r="1137" spans="1:4" ht="12" customHeight="1">
      <c r="A1137" s="457" t="s">
        <v>822</v>
      </c>
      <c r="B1137" s="525"/>
      <c r="C1137" s="588">
        <v>23447</v>
      </c>
      <c r="D1137" s="585">
        <v>62109</v>
      </c>
    </row>
    <row r="1138" spans="1:4" ht="12" customHeight="1">
      <c r="A1138" s="457" t="s">
        <v>823</v>
      </c>
      <c r="B1138" s="525"/>
      <c r="C1138" s="588">
        <v>320851</v>
      </c>
      <c r="D1138" s="585">
        <v>176659</v>
      </c>
    </row>
    <row r="1139" spans="1:4" ht="12" customHeight="1">
      <c r="A1139" s="457" t="s">
        <v>824</v>
      </c>
      <c r="B1139" s="525"/>
      <c r="C1139" s="588">
        <v>63600</v>
      </c>
      <c r="D1139" s="585">
        <v>63600</v>
      </c>
    </row>
    <row r="1140" spans="1:4" ht="12" customHeight="1">
      <c r="A1140" s="457" t="s">
        <v>759</v>
      </c>
      <c r="B1140" s="525"/>
      <c r="C1140" s="588">
        <v>6826</v>
      </c>
      <c r="D1140" s="585">
        <v>7500</v>
      </c>
    </row>
    <row r="1141" spans="1:4" s="75" customFormat="1" ht="16.5" customHeight="1" thickBot="1">
      <c r="A1141" s="510" t="s">
        <v>1128</v>
      </c>
      <c r="B1141" s="555"/>
      <c r="C1141" s="563">
        <f>C1133+C1134+C1140</f>
        <v>954026</v>
      </c>
      <c r="D1141" s="564">
        <f>D1133+D1134+D1140</f>
        <v>801107</v>
      </c>
    </row>
    <row r="1142" spans="1:3" s="75" customFormat="1" ht="72" customHeight="1" thickBot="1" thickTop="1">
      <c r="A1142" s="236"/>
      <c r="C1142" s="589"/>
    </row>
    <row r="1143" spans="1:4" ht="24" customHeight="1" thickTop="1">
      <c r="A1143" s="302" t="s">
        <v>1131</v>
      </c>
      <c r="B1143" s="328"/>
      <c r="C1143" s="304" t="s">
        <v>718</v>
      </c>
      <c r="D1143" s="305" t="s">
        <v>719</v>
      </c>
    </row>
    <row r="1144" spans="1:4" s="75" customFormat="1" ht="12" customHeight="1">
      <c r="A1144" s="590" t="s">
        <v>726</v>
      </c>
      <c r="B1144" s="316"/>
      <c r="C1144" s="317">
        <v>571373</v>
      </c>
      <c r="D1144" s="318">
        <v>450113</v>
      </c>
    </row>
    <row r="1145" spans="1:4" s="75" customFormat="1" ht="12" customHeight="1">
      <c r="A1145" s="591" t="s">
        <v>1132</v>
      </c>
      <c r="B1145" s="592"/>
      <c r="C1145" s="593">
        <f>+C1149+C1151+C1147+C1152</f>
        <v>382653</v>
      </c>
      <c r="D1145" s="594">
        <f>+D1149+D1151+D1147+D1152</f>
        <v>350994</v>
      </c>
    </row>
    <row r="1146" spans="1:4" s="75" customFormat="1" ht="12" customHeight="1">
      <c r="A1146" s="320" t="s">
        <v>1133</v>
      </c>
      <c r="B1146" s="595"/>
      <c r="C1146" s="596">
        <v>51216</v>
      </c>
      <c r="D1146" s="597">
        <v>8973</v>
      </c>
    </row>
    <row r="1147" spans="1:4" s="75" customFormat="1" ht="12" customHeight="1">
      <c r="A1147" s="320" t="s">
        <v>729</v>
      </c>
      <c r="B1147" s="595"/>
      <c r="C1147" s="596">
        <v>213513</v>
      </c>
      <c r="D1147" s="597">
        <v>36723</v>
      </c>
    </row>
    <row r="1148" spans="1:4" s="75" customFormat="1" ht="12" customHeight="1">
      <c r="A1148" s="320" t="s">
        <v>1134</v>
      </c>
      <c r="B1148" s="598"/>
      <c r="C1148" s="504">
        <v>40762</v>
      </c>
      <c r="D1148" s="505">
        <v>52558</v>
      </c>
    </row>
    <row r="1149" spans="1:4" s="75" customFormat="1" ht="12" customHeight="1">
      <c r="A1149" s="320" t="s">
        <v>729</v>
      </c>
      <c r="B1149" s="598"/>
      <c r="C1149" s="504">
        <v>169094</v>
      </c>
      <c r="D1149" s="505">
        <v>184163</v>
      </c>
    </row>
    <row r="1150" spans="1:4" s="75" customFormat="1" ht="12" customHeight="1">
      <c r="A1150" s="320" t="s">
        <v>766</v>
      </c>
      <c r="B1150" s="595"/>
      <c r="C1150" s="596">
        <v>20</v>
      </c>
      <c r="D1150" s="597">
        <v>51417</v>
      </c>
    </row>
    <row r="1151" spans="1:4" s="75" customFormat="1" ht="12" customHeight="1">
      <c r="A1151" s="320" t="s">
        <v>729</v>
      </c>
      <c r="B1151" s="595"/>
      <c r="C1151" s="596">
        <v>43</v>
      </c>
      <c r="D1151" s="597">
        <v>107539</v>
      </c>
    </row>
    <row r="1152" spans="1:4" s="75" customFormat="1" ht="12" customHeight="1">
      <c r="A1152" s="320" t="s">
        <v>832</v>
      </c>
      <c r="B1152" s="595"/>
      <c r="C1152" s="504">
        <v>3</v>
      </c>
      <c r="D1152" s="597">
        <v>22569</v>
      </c>
    </row>
    <row r="1153" spans="1:4" s="75" customFormat="1" ht="14.25" customHeight="1" thickBot="1">
      <c r="A1153" s="599" t="s">
        <v>1135</v>
      </c>
      <c r="B1153" s="555"/>
      <c r="C1153" s="563">
        <f>SUM(C1144:C1145)</f>
        <v>954026</v>
      </c>
      <c r="D1153" s="564">
        <f>SUM(D1144:D1145)</f>
        <v>801107</v>
      </c>
    </row>
    <row r="1154" ht="9" customHeight="1" thickBot="1" thickTop="1">
      <c r="A1154" s="496"/>
    </row>
    <row r="1155" spans="1:4" ht="12" customHeight="1" thickTop="1">
      <c r="A1155" s="302" t="s">
        <v>1136</v>
      </c>
      <c r="B1155" s="303"/>
      <c r="C1155" s="304" t="s">
        <v>718</v>
      </c>
      <c r="D1155" s="305" t="s">
        <v>719</v>
      </c>
    </row>
    <row r="1156" spans="1:4" ht="12.75">
      <c r="A1156" s="306" t="s">
        <v>1137</v>
      </c>
      <c r="B1156" s="307"/>
      <c r="C1156" s="248" t="s">
        <v>457</v>
      </c>
      <c r="D1156" s="371" t="s">
        <v>457</v>
      </c>
    </row>
    <row r="1157" spans="1:4" ht="12.75">
      <c r="A1157" s="306" t="s">
        <v>1138</v>
      </c>
      <c r="B1157" s="307"/>
      <c r="C1157" s="600">
        <v>954026</v>
      </c>
      <c r="D1157" s="597">
        <v>801107</v>
      </c>
    </row>
    <row r="1158" spans="1:4" s="75" customFormat="1" ht="18" customHeight="1" thickBot="1">
      <c r="A1158" s="309" t="s">
        <v>768</v>
      </c>
      <c r="B1158" s="310"/>
      <c r="C1158" s="178">
        <f>SUM(C1156:C1157)</f>
        <v>954026</v>
      </c>
      <c r="D1158" s="564">
        <f>SUM(D1156:D1157)</f>
        <v>801107</v>
      </c>
    </row>
    <row r="1159" spans="1:4" s="400" customFormat="1" ht="12.75" customHeight="1" thickTop="1">
      <c r="A1159" s="311"/>
      <c r="B1159" s="601"/>
      <c r="C1159" s="602"/>
      <c r="D1159" s="603"/>
    </row>
    <row r="1160" ht="17.25" thickBot="1">
      <c r="A1160" s="604" t="s">
        <v>1139</v>
      </c>
    </row>
    <row r="1161" spans="1:4" ht="36" customHeight="1" thickTop="1">
      <c r="A1161" s="302" t="s">
        <v>1140</v>
      </c>
      <c r="B1161" s="328"/>
      <c r="C1161" s="304" t="s">
        <v>718</v>
      </c>
      <c r="D1161" s="305" t="s">
        <v>719</v>
      </c>
    </row>
    <row r="1162" spans="1:4" ht="12.75" customHeight="1">
      <c r="A1162" s="457" t="s">
        <v>1116</v>
      </c>
      <c r="B1162" s="525"/>
      <c r="C1162" s="269">
        <v>8165611</v>
      </c>
      <c r="D1162" s="605">
        <v>6177477</v>
      </c>
    </row>
    <row r="1163" spans="1:4" ht="12.75" customHeight="1">
      <c r="A1163" s="457" t="s">
        <v>1141</v>
      </c>
      <c r="B1163" s="525"/>
      <c r="C1163" s="269">
        <f>SUM(C1164:C1167)</f>
        <v>112318</v>
      </c>
      <c r="D1163" s="605">
        <f>SUM(D1164:D1167)</f>
        <v>49211</v>
      </c>
    </row>
    <row r="1164" spans="1:4" ht="12.75" customHeight="1">
      <c r="A1164" s="571" t="s">
        <v>1142</v>
      </c>
      <c r="B1164" s="525"/>
      <c r="C1164" s="606">
        <v>104218</v>
      </c>
      <c r="D1164" s="607">
        <v>43395</v>
      </c>
    </row>
    <row r="1165" spans="1:4" ht="12.75" customHeight="1">
      <c r="A1165" s="608" t="s">
        <v>314</v>
      </c>
      <c r="B1165" s="525"/>
      <c r="C1165" s="606">
        <v>6438</v>
      </c>
      <c r="D1165" s="607">
        <v>3767</v>
      </c>
    </row>
    <row r="1166" spans="1:4" ht="12.75" customHeight="1">
      <c r="A1166" s="609" t="s">
        <v>1143</v>
      </c>
      <c r="B1166" s="525"/>
      <c r="C1166" s="606">
        <v>1662</v>
      </c>
      <c r="D1166" s="607">
        <v>2041</v>
      </c>
    </row>
    <row r="1167" spans="1:4" ht="12.75" customHeight="1">
      <c r="A1167" s="609" t="s">
        <v>812</v>
      </c>
      <c r="B1167" s="525"/>
      <c r="C1167" s="606" t="s">
        <v>457</v>
      </c>
      <c r="D1167" s="607">
        <v>8</v>
      </c>
    </row>
    <row r="1168" spans="1:4" ht="12.75" customHeight="1">
      <c r="A1168" s="457" t="s">
        <v>759</v>
      </c>
      <c r="B1168" s="525"/>
      <c r="C1168" s="269">
        <v>71237</v>
      </c>
      <c r="D1168" s="605">
        <v>98819</v>
      </c>
    </row>
    <row r="1169" spans="1:4" s="75" customFormat="1" ht="12.75" customHeight="1" thickBot="1">
      <c r="A1169" s="510" t="s">
        <v>1144</v>
      </c>
      <c r="B1169" s="555"/>
      <c r="C1169" s="610">
        <f>C1162+C1163+C1168</f>
        <v>8349166</v>
      </c>
      <c r="D1169" s="611">
        <f>D1162+D1163+D1168</f>
        <v>6325507</v>
      </c>
    </row>
    <row r="1170" ht="14.25" thickBot="1" thickTop="1">
      <c r="A1170" s="496"/>
    </row>
    <row r="1171" spans="1:4" ht="36" customHeight="1" thickTop="1">
      <c r="A1171" s="302" t="s">
        <v>1145</v>
      </c>
      <c r="B1171" s="328"/>
      <c r="C1171" s="612" t="s">
        <v>718</v>
      </c>
      <c r="D1171" s="613" t="s">
        <v>719</v>
      </c>
    </row>
    <row r="1172" spans="1:4" ht="12" customHeight="1">
      <c r="A1172" s="457" t="s">
        <v>1124</v>
      </c>
      <c r="B1172" s="525"/>
      <c r="C1172" s="614" t="s">
        <v>457</v>
      </c>
      <c r="D1172" s="615" t="s">
        <v>457</v>
      </c>
    </row>
    <row r="1173" spans="1:4" ht="12" customHeight="1">
      <c r="A1173" s="457" t="s">
        <v>1125</v>
      </c>
      <c r="B1173" s="525"/>
      <c r="C1173" s="614" t="s">
        <v>457</v>
      </c>
      <c r="D1173" s="605">
        <f>SUM(D1174:D1178)</f>
        <v>292</v>
      </c>
    </row>
    <row r="1174" spans="1:4" ht="12" customHeight="1">
      <c r="A1174" s="457" t="s">
        <v>820</v>
      </c>
      <c r="B1174" s="525"/>
      <c r="C1174" s="614" t="s">
        <v>457</v>
      </c>
      <c r="D1174" s="607">
        <v>58</v>
      </c>
    </row>
    <row r="1175" spans="1:4" ht="12" customHeight="1">
      <c r="A1175" s="457" t="s">
        <v>1126</v>
      </c>
      <c r="B1175" s="525"/>
      <c r="C1175" s="614" t="s">
        <v>457</v>
      </c>
      <c r="D1175" s="607">
        <v>68</v>
      </c>
    </row>
    <row r="1176" spans="1:4" ht="12" customHeight="1">
      <c r="A1176" s="457" t="s">
        <v>822</v>
      </c>
      <c r="B1176" s="525"/>
      <c r="C1176" s="614" t="s">
        <v>457</v>
      </c>
      <c r="D1176" s="607">
        <v>99</v>
      </c>
    </row>
    <row r="1177" spans="1:4" ht="12" customHeight="1">
      <c r="A1177" s="457" t="s">
        <v>823</v>
      </c>
      <c r="B1177" s="525"/>
      <c r="C1177" s="614" t="s">
        <v>457</v>
      </c>
      <c r="D1177" s="607">
        <v>67</v>
      </c>
    </row>
    <row r="1178" spans="1:4" ht="12" customHeight="1">
      <c r="A1178" s="457" t="s">
        <v>824</v>
      </c>
      <c r="B1178" s="525"/>
      <c r="C1178" s="614" t="s">
        <v>457</v>
      </c>
      <c r="D1178" s="605" t="s">
        <v>457</v>
      </c>
    </row>
    <row r="1179" spans="1:4" ht="12" customHeight="1">
      <c r="A1179" s="457" t="s">
        <v>1127</v>
      </c>
      <c r="B1179" s="525"/>
      <c r="C1179" s="614" t="s">
        <v>457</v>
      </c>
      <c r="D1179" s="605" t="s">
        <v>457</v>
      </c>
    </row>
    <row r="1180" spans="1:4" ht="12" customHeight="1">
      <c r="A1180" s="457" t="s">
        <v>759</v>
      </c>
      <c r="B1180" s="525"/>
      <c r="C1180" s="614" t="s">
        <v>457</v>
      </c>
      <c r="D1180" s="605">
        <v>103</v>
      </c>
    </row>
    <row r="1181" spans="1:4" s="75" customFormat="1" ht="24" customHeight="1" thickBot="1">
      <c r="A1181" s="510" t="s">
        <v>1146</v>
      </c>
      <c r="B1181" s="555"/>
      <c r="C1181" s="616" t="s">
        <v>457</v>
      </c>
      <c r="D1181" s="617">
        <f>+D1173+D1180</f>
        <v>395</v>
      </c>
    </row>
    <row r="1182" ht="14.25" thickBot="1" thickTop="1">
      <c r="A1182" s="496"/>
    </row>
    <row r="1183" spans="1:4" ht="34.5" customHeight="1" thickTop="1">
      <c r="A1183" s="302" t="s">
        <v>1147</v>
      </c>
      <c r="B1183" s="328"/>
      <c r="C1183" s="304" t="s">
        <v>718</v>
      </c>
      <c r="D1183" s="305" t="s">
        <v>719</v>
      </c>
    </row>
    <row r="1184" spans="1:4" ht="12" customHeight="1">
      <c r="A1184" s="457" t="s">
        <v>1124</v>
      </c>
      <c r="B1184" s="525"/>
      <c r="C1184" s="614" t="s">
        <v>457</v>
      </c>
      <c r="D1184" s="618" t="s">
        <v>457</v>
      </c>
    </row>
    <row r="1185" spans="1:4" ht="12" customHeight="1">
      <c r="A1185" s="457" t="s">
        <v>1130</v>
      </c>
      <c r="B1185" s="525"/>
      <c r="C1185" s="614" t="s">
        <v>457</v>
      </c>
      <c r="D1185" s="618">
        <f>SUM(D1186:D1190)</f>
        <v>292</v>
      </c>
    </row>
    <row r="1186" spans="1:4" ht="12" customHeight="1">
      <c r="A1186" s="457" t="s">
        <v>820</v>
      </c>
      <c r="B1186" s="525"/>
      <c r="C1186" s="614" t="s">
        <v>457</v>
      </c>
      <c r="D1186" s="618" t="s">
        <v>457</v>
      </c>
    </row>
    <row r="1187" spans="1:4" ht="12" customHeight="1">
      <c r="A1187" s="457" t="s">
        <v>1126</v>
      </c>
      <c r="B1187" s="525"/>
      <c r="C1187" s="614" t="s">
        <v>457</v>
      </c>
      <c r="D1187" s="618" t="s">
        <v>457</v>
      </c>
    </row>
    <row r="1188" spans="1:4" ht="12" customHeight="1">
      <c r="A1188" s="457" t="s">
        <v>822</v>
      </c>
      <c r="B1188" s="525"/>
      <c r="C1188" s="614" t="s">
        <v>457</v>
      </c>
      <c r="D1188" s="618" t="s">
        <v>457</v>
      </c>
    </row>
    <row r="1189" spans="1:4" ht="12" customHeight="1">
      <c r="A1189" s="457" t="s">
        <v>823</v>
      </c>
      <c r="B1189" s="525"/>
      <c r="C1189" s="614" t="s">
        <v>457</v>
      </c>
      <c r="D1189" s="619">
        <v>292</v>
      </c>
    </row>
    <row r="1190" spans="1:4" ht="12" customHeight="1">
      <c r="A1190" s="457" t="s">
        <v>824</v>
      </c>
      <c r="B1190" s="525"/>
      <c r="C1190" s="614" t="s">
        <v>457</v>
      </c>
      <c r="D1190" s="618" t="s">
        <v>457</v>
      </c>
    </row>
    <row r="1191" spans="1:4" ht="12" customHeight="1">
      <c r="A1191" s="457" t="s">
        <v>759</v>
      </c>
      <c r="B1191" s="525"/>
      <c r="C1191" s="614" t="s">
        <v>457</v>
      </c>
      <c r="D1191" s="618">
        <v>103</v>
      </c>
    </row>
    <row r="1192" spans="1:5" s="75" customFormat="1" ht="22.5" customHeight="1" thickBot="1">
      <c r="A1192" s="510" t="s">
        <v>1146</v>
      </c>
      <c r="B1192" s="555"/>
      <c r="C1192" s="587" t="s">
        <v>457</v>
      </c>
      <c r="D1192" s="620">
        <f>D1185+D1191</f>
        <v>395</v>
      </c>
      <c r="E1192" s="74"/>
    </row>
    <row r="1193" ht="53.25" customHeight="1" thickBot="1" thickTop="1">
      <c r="A1193" s="496"/>
    </row>
    <row r="1194" spans="1:4" ht="36" customHeight="1" thickTop="1">
      <c r="A1194" s="302" t="s">
        <v>1148</v>
      </c>
      <c r="B1194" s="328"/>
      <c r="C1194" s="304" t="s">
        <v>718</v>
      </c>
      <c r="D1194" s="305" t="s">
        <v>719</v>
      </c>
    </row>
    <row r="1195" spans="1:4" ht="12" customHeight="1">
      <c r="A1195" s="457" t="s">
        <v>1124</v>
      </c>
      <c r="B1195" s="525"/>
      <c r="C1195" s="258">
        <v>2560961</v>
      </c>
      <c r="D1195" s="621">
        <v>2326940</v>
      </c>
    </row>
    <row r="1196" spans="1:4" ht="12" customHeight="1">
      <c r="A1196" s="457" t="s">
        <v>1125</v>
      </c>
      <c r="B1196" s="525"/>
      <c r="C1196" s="258">
        <f>SUM(C1197:C1201)</f>
        <v>5716968</v>
      </c>
      <c r="D1196" s="621">
        <f>SUM(D1197:D1201)</f>
        <v>3899456</v>
      </c>
    </row>
    <row r="1197" spans="1:4" ht="12" customHeight="1">
      <c r="A1197" s="457" t="s">
        <v>820</v>
      </c>
      <c r="B1197" s="525"/>
      <c r="C1197" s="588">
        <v>3475211</v>
      </c>
      <c r="D1197" s="585">
        <v>1944508</v>
      </c>
    </row>
    <row r="1198" spans="1:4" ht="12" customHeight="1">
      <c r="A1198" s="457" t="s">
        <v>1126</v>
      </c>
      <c r="B1198" s="525"/>
      <c r="C1198" s="588">
        <v>1443305</v>
      </c>
      <c r="D1198" s="585">
        <v>1246269</v>
      </c>
    </row>
    <row r="1199" spans="1:4" ht="12" customHeight="1">
      <c r="A1199" s="457" t="s">
        <v>822</v>
      </c>
      <c r="B1199" s="525"/>
      <c r="C1199" s="588">
        <v>751944</v>
      </c>
      <c r="D1199" s="585">
        <v>656400</v>
      </c>
    </row>
    <row r="1200" spans="1:4" ht="12" customHeight="1">
      <c r="A1200" s="457" t="s">
        <v>823</v>
      </c>
      <c r="B1200" s="525"/>
      <c r="C1200" s="588">
        <v>46500</v>
      </c>
      <c r="D1200" s="585">
        <v>52210</v>
      </c>
    </row>
    <row r="1201" spans="1:4" ht="12" customHeight="1">
      <c r="A1201" s="457" t="s">
        <v>824</v>
      </c>
      <c r="B1201" s="525"/>
      <c r="C1201" s="588">
        <v>8</v>
      </c>
      <c r="D1201" s="585">
        <v>69</v>
      </c>
    </row>
    <row r="1202" spans="1:4" ht="12" customHeight="1">
      <c r="A1202" s="457" t="s">
        <v>1127</v>
      </c>
      <c r="B1202" s="525"/>
      <c r="C1202" s="588" t="s">
        <v>457</v>
      </c>
      <c r="D1202" s="621" t="s">
        <v>457</v>
      </c>
    </row>
    <row r="1203" spans="1:4" ht="12" customHeight="1">
      <c r="A1203" s="457" t="s">
        <v>759</v>
      </c>
      <c r="B1203" s="525"/>
      <c r="C1203" s="258">
        <v>71237</v>
      </c>
      <c r="D1203" s="621">
        <v>98716</v>
      </c>
    </row>
    <row r="1204" spans="1:4" s="75" customFormat="1" ht="22.5" customHeight="1" thickBot="1">
      <c r="A1204" s="510" t="s">
        <v>1149</v>
      </c>
      <c r="B1204" s="555"/>
      <c r="C1204" s="563">
        <f>C1195+C1196+C1203</f>
        <v>8349166</v>
      </c>
      <c r="D1204" s="564">
        <f>D1195+D1196+D1203</f>
        <v>6325112</v>
      </c>
    </row>
    <row r="1205" ht="13.5" customHeight="1" thickBot="1" thickTop="1">
      <c r="A1205" s="496"/>
    </row>
    <row r="1206" spans="1:4" ht="34.5" customHeight="1" thickTop="1">
      <c r="A1206" s="302" t="s">
        <v>1150</v>
      </c>
      <c r="B1206" s="328"/>
      <c r="C1206" s="304" t="s">
        <v>718</v>
      </c>
      <c r="D1206" s="305" t="s">
        <v>719</v>
      </c>
    </row>
    <row r="1207" spans="1:4" ht="12" customHeight="1">
      <c r="A1207" s="457" t="s">
        <v>1124</v>
      </c>
      <c r="B1207" s="525"/>
      <c r="C1207" s="258">
        <v>2560961</v>
      </c>
      <c r="D1207" s="621">
        <v>2326940</v>
      </c>
    </row>
    <row r="1208" spans="1:4" ht="12" customHeight="1">
      <c r="A1208" s="457" t="s">
        <v>1130</v>
      </c>
      <c r="B1208" s="525"/>
      <c r="C1208" s="258">
        <f>SUM(C1209:C1213)</f>
        <v>5716968</v>
      </c>
      <c r="D1208" s="621">
        <f>SUM(D1209:D1213)</f>
        <v>3899456</v>
      </c>
    </row>
    <row r="1209" spans="1:4" ht="12" customHeight="1">
      <c r="A1209" s="457" t="s">
        <v>820</v>
      </c>
      <c r="B1209" s="525"/>
      <c r="C1209" s="588">
        <v>2485679</v>
      </c>
      <c r="D1209" s="585">
        <v>1328014</v>
      </c>
    </row>
    <row r="1210" spans="1:4" ht="12" customHeight="1">
      <c r="A1210" s="457" t="s">
        <v>1126</v>
      </c>
      <c r="B1210" s="525"/>
      <c r="C1210" s="588">
        <v>1850524</v>
      </c>
      <c r="D1210" s="585">
        <v>1480857</v>
      </c>
    </row>
    <row r="1211" spans="1:4" ht="12" customHeight="1">
      <c r="A1211" s="457" t="s">
        <v>822</v>
      </c>
      <c r="B1211" s="525"/>
      <c r="C1211" s="588">
        <v>1296210</v>
      </c>
      <c r="D1211" s="585">
        <v>992893</v>
      </c>
    </row>
    <row r="1212" spans="1:4" ht="12" customHeight="1">
      <c r="A1212" s="457" t="s">
        <v>823</v>
      </c>
      <c r="B1212" s="525"/>
      <c r="C1212" s="588">
        <v>84555</v>
      </c>
      <c r="D1212" s="585">
        <v>97692</v>
      </c>
    </row>
    <row r="1213" spans="1:4" ht="12" customHeight="1">
      <c r="A1213" s="457" t="s">
        <v>824</v>
      </c>
      <c r="B1213" s="525"/>
      <c r="C1213" s="588" t="s">
        <v>457</v>
      </c>
      <c r="D1213" s="585" t="s">
        <v>457</v>
      </c>
    </row>
    <row r="1214" spans="1:4" ht="12" customHeight="1">
      <c r="A1214" s="457" t="s">
        <v>759</v>
      </c>
      <c r="B1214" s="525"/>
      <c r="C1214" s="258">
        <v>71237</v>
      </c>
      <c r="D1214" s="621">
        <v>98716</v>
      </c>
    </row>
    <row r="1215" spans="1:4" s="75" customFormat="1" ht="22.5" customHeight="1" thickBot="1">
      <c r="A1215" s="510" t="s">
        <v>1149</v>
      </c>
      <c r="B1215" s="555"/>
      <c r="C1215" s="563">
        <f>C1207+C1208+C1214</f>
        <v>8349166</v>
      </c>
      <c r="D1215" s="564">
        <f>D1207+D1208+D1214</f>
        <v>6325112</v>
      </c>
    </row>
    <row r="1216" spans="1:3" s="75" customFormat="1" ht="69" customHeight="1" thickBot="1" thickTop="1">
      <c r="A1216" s="236"/>
      <c r="C1216" s="589"/>
    </row>
    <row r="1217" spans="1:4" ht="22.5" customHeight="1" thickTop="1">
      <c r="A1217" s="302" t="s">
        <v>1151</v>
      </c>
      <c r="B1217" s="328"/>
      <c r="C1217" s="304" t="s">
        <v>718</v>
      </c>
      <c r="D1217" s="305" t="s">
        <v>719</v>
      </c>
    </row>
    <row r="1218" spans="1:4" s="75" customFormat="1" ht="12" customHeight="1">
      <c r="A1218" s="622" t="s">
        <v>726</v>
      </c>
      <c r="B1218" s="316"/>
      <c r="C1218" s="317">
        <v>7402519</v>
      </c>
      <c r="D1218" s="318">
        <v>5739731</v>
      </c>
    </row>
    <row r="1219" spans="1:4" s="75" customFormat="1" ht="12" customHeight="1">
      <c r="A1219" s="622" t="s">
        <v>1132</v>
      </c>
      <c r="B1219" s="623"/>
      <c r="C1219" s="624">
        <f>+C1221+C1223+C1227+C1225+C1228</f>
        <v>946647</v>
      </c>
      <c r="D1219" s="625">
        <f>+D1221+D1223+D1227+D1225+D1228</f>
        <v>585776</v>
      </c>
    </row>
    <row r="1220" spans="1:4" s="75" customFormat="1" ht="12" customHeight="1">
      <c r="A1220" s="320" t="s">
        <v>728</v>
      </c>
      <c r="B1220" s="598"/>
      <c r="C1220" s="504">
        <v>127541</v>
      </c>
      <c r="D1220" s="505">
        <v>100093</v>
      </c>
    </row>
    <row r="1221" spans="1:4" s="75" customFormat="1" ht="12" customHeight="1">
      <c r="A1221" s="320" t="s">
        <v>729</v>
      </c>
      <c r="B1221" s="598"/>
      <c r="C1221" s="504">
        <v>529078</v>
      </c>
      <c r="D1221" s="505">
        <v>350726</v>
      </c>
    </row>
    <row r="1222" spans="1:4" s="75" customFormat="1" ht="12" customHeight="1">
      <c r="A1222" s="320" t="s">
        <v>730</v>
      </c>
      <c r="B1222" s="595"/>
      <c r="C1222" s="596">
        <v>111854</v>
      </c>
      <c r="D1222" s="597">
        <v>95938</v>
      </c>
    </row>
    <row r="1223" spans="1:4" s="75" customFormat="1" ht="12" customHeight="1">
      <c r="A1223" s="320" t="s">
        <v>729</v>
      </c>
      <c r="B1223" s="595"/>
      <c r="C1223" s="596">
        <v>238420</v>
      </c>
      <c r="D1223" s="597">
        <v>200653</v>
      </c>
    </row>
    <row r="1224" spans="1:4" s="75" customFormat="1" ht="12" customHeight="1">
      <c r="A1224" s="320" t="s">
        <v>1152</v>
      </c>
      <c r="B1224" s="595"/>
      <c r="C1224" s="596">
        <v>32393</v>
      </c>
      <c r="D1224" s="597">
        <v>1438</v>
      </c>
    </row>
    <row r="1225" spans="1:4" s="75" customFormat="1" ht="12" customHeight="1">
      <c r="A1225" s="320" t="s">
        <v>729</v>
      </c>
      <c r="B1225" s="595"/>
      <c r="C1225" s="596">
        <v>135044</v>
      </c>
      <c r="D1225" s="597">
        <v>5884</v>
      </c>
    </row>
    <row r="1226" spans="1:4" s="75" customFormat="1" ht="12" customHeight="1">
      <c r="A1226" s="320" t="s">
        <v>767</v>
      </c>
      <c r="B1226" s="595"/>
      <c r="C1226" s="596">
        <v>4013</v>
      </c>
      <c r="D1226" s="597">
        <v>2768</v>
      </c>
    </row>
    <row r="1227" spans="1:4" s="75" customFormat="1" ht="12" customHeight="1">
      <c r="A1227" s="320" t="s">
        <v>729</v>
      </c>
      <c r="B1227" s="595"/>
      <c r="C1227" s="596">
        <v>26908</v>
      </c>
      <c r="D1227" s="597">
        <v>16072</v>
      </c>
    </row>
    <row r="1228" spans="1:4" s="75" customFormat="1" ht="12" customHeight="1">
      <c r="A1228" s="320" t="s">
        <v>1153</v>
      </c>
      <c r="B1228" s="595"/>
      <c r="C1228" s="596">
        <v>17197</v>
      </c>
      <c r="D1228" s="597">
        <v>12441</v>
      </c>
    </row>
    <row r="1229" spans="1:4" s="75" customFormat="1" ht="12" customHeight="1" thickBot="1">
      <c r="A1229" s="599" t="s">
        <v>1154</v>
      </c>
      <c r="B1229" s="626"/>
      <c r="C1229" s="627">
        <f>SUM(C1218:C1219)</f>
        <v>8349166</v>
      </c>
      <c r="D1229" s="628">
        <f>SUM(D1218:D1219)</f>
        <v>6325507</v>
      </c>
    </row>
    <row r="1230" ht="12" customHeight="1" thickBot="1" thickTop="1">
      <c r="A1230" s="496"/>
    </row>
    <row r="1231" spans="1:4" ht="22.5" customHeight="1" thickTop="1">
      <c r="A1231" s="302" t="s">
        <v>1155</v>
      </c>
      <c r="B1231" s="303"/>
      <c r="C1231" s="304" t="s">
        <v>718</v>
      </c>
      <c r="D1231" s="305" t="s">
        <v>719</v>
      </c>
    </row>
    <row r="1232" spans="1:4" ht="12.75">
      <c r="A1232" s="306" t="s">
        <v>1137</v>
      </c>
      <c r="B1232" s="307"/>
      <c r="C1232" s="248" t="s">
        <v>457</v>
      </c>
      <c r="D1232" s="371" t="s">
        <v>457</v>
      </c>
    </row>
    <row r="1233" spans="1:4" ht="12.75">
      <c r="A1233" s="306" t="s">
        <v>1138</v>
      </c>
      <c r="B1233" s="307"/>
      <c r="C1233" s="248">
        <v>8349166</v>
      </c>
      <c r="D1233" s="63">
        <v>6325507</v>
      </c>
    </row>
    <row r="1234" spans="1:4" s="75" customFormat="1" ht="12.75" customHeight="1" thickBot="1">
      <c r="A1234" s="309" t="s">
        <v>863</v>
      </c>
      <c r="B1234" s="310"/>
      <c r="C1234" s="178">
        <f>SUM(C1232:C1233)</f>
        <v>8349166</v>
      </c>
      <c r="D1234" s="124">
        <f>SUM(D1232:D1233)</f>
        <v>6325507</v>
      </c>
    </row>
    <row r="1235" spans="1:4" s="400" customFormat="1" ht="12.75" customHeight="1" thickTop="1">
      <c r="A1235" s="311"/>
      <c r="B1235" s="601"/>
      <c r="C1235" s="602"/>
      <c r="D1235" s="603"/>
    </row>
    <row r="1236" ht="13.5" customHeight="1" thickBot="1">
      <c r="A1236" s="604" t="s">
        <v>1156</v>
      </c>
    </row>
    <row r="1237" spans="1:4" ht="24" customHeight="1" thickTop="1">
      <c r="A1237" s="302" t="s">
        <v>1157</v>
      </c>
      <c r="B1237" s="328"/>
      <c r="C1237" s="304" t="s">
        <v>718</v>
      </c>
      <c r="D1237" s="305" t="s">
        <v>719</v>
      </c>
    </row>
    <row r="1238" spans="1:4" ht="12" customHeight="1">
      <c r="A1238" s="457" t="s">
        <v>1158</v>
      </c>
      <c r="B1238" s="525"/>
      <c r="C1238" s="548" t="s">
        <v>457</v>
      </c>
      <c r="D1238" s="549" t="s">
        <v>457</v>
      </c>
    </row>
    <row r="1239" spans="1:4" ht="12" customHeight="1">
      <c r="A1239" s="457" t="s">
        <v>1159</v>
      </c>
      <c r="B1239" s="525"/>
      <c r="C1239" s="548" t="s">
        <v>457</v>
      </c>
      <c r="D1239" s="549" t="s">
        <v>457</v>
      </c>
    </row>
    <row r="1240" spans="1:4" ht="12" customHeight="1">
      <c r="A1240" s="457" t="s">
        <v>868</v>
      </c>
      <c r="B1240" s="525"/>
      <c r="C1240" s="548" t="s">
        <v>457</v>
      </c>
      <c r="D1240" s="549" t="s">
        <v>457</v>
      </c>
    </row>
    <row r="1241" spans="1:4" s="75" customFormat="1" ht="24.75" customHeight="1" thickBot="1">
      <c r="A1241" s="510" t="s">
        <v>1160</v>
      </c>
      <c r="B1241" s="555"/>
      <c r="C1241" s="587" t="s">
        <v>457</v>
      </c>
      <c r="D1241" s="629" t="s">
        <v>457</v>
      </c>
    </row>
    <row r="1242" spans="1:4" ht="11.25" customHeight="1" thickTop="1">
      <c r="A1242" s="496"/>
      <c r="B1242" s="601"/>
      <c r="C1242" s="602"/>
      <c r="D1242" s="603"/>
    </row>
    <row r="1243" ht="13.5" customHeight="1" thickBot="1">
      <c r="A1243" s="604" t="s">
        <v>1161</v>
      </c>
    </row>
    <row r="1244" spans="1:4" ht="22.5" customHeight="1" thickTop="1">
      <c r="A1244" s="302" t="s">
        <v>1162</v>
      </c>
      <c r="B1244" s="328"/>
      <c r="C1244" s="304" t="s">
        <v>718</v>
      </c>
      <c r="D1244" s="305" t="s">
        <v>719</v>
      </c>
    </row>
    <row r="1245" spans="1:4" ht="12" customHeight="1">
      <c r="A1245" s="457" t="s">
        <v>1163</v>
      </c>
      <c r="B1245" s="525"/>
      <c r="C1245" s="548" t="s">
        <v>457</v>
      </c>
      <c r="D1245" s="549" t="s">
        <v>457</v>
      </c>
    </row>
    <row r="1246" spans="1:4" ht="12" customHeight="1">
      <c r="A1246" s="457" t="s">
        <v>1164</v>
      </c>
      <c r="B1246" s="525"/>
      <c r="C1246" s="548" t="s">
        <v>457</v>
      </c>
      <c r="D1246" s="549" t="s">
        <v>457</v>
      </c>
    </row>
    <row r="1247" spans="1:4" ht="12" customHeight="1">
      <c r="A1247" s="457" t="s">
        <v>1165</v>
      </c>
      <c r="B1247" s="525"/>
      <c r="C1247" s="548" t="s">
        <v>457</v>
      </c>
      <c r="D1247" s="549" t="s">
        <v>457</v>
      </c>
    </row>
    <row r="1248" spans="1:4" ht="12" customHeight="1">
      <c r="A1248" s="457" t="s">
        <v>856</v>
      </c>
      <c r="B1248" s="525"/>
      <c r="C1248" s="548" t="s">
        <v>457</v>
      </c>
      <c r="D1248" s="549"/>
    </row>
    <row r="1249" spans="1:4" ht="12" customHeight="1">
      <c r="A1249" s="457" t="s">
        <v>1121</v>
      </c>
      <c r="B1249" s="525"/>
      <c r="C1249" s="548" t="s">
        <v>457</v>
      </c>
      <c r="D1249" s="549" t="s">
        <v>457</v>
      </c>
    </row>
    <row r="1250" spans="1:4" s="75" customFormat="1" ht="12" customHeight="1" thickBot="1">
      <c r="A1250" s="510" t="s">
        <v>1166</v>
      </c>
      <c r="B1250" s="555"/>
      <c r="C1250" s="587" t="s">
        <v>457</v>
      </c>
      <c r="D1250" s="629" t="str">
        <f>+D1246</f>
        <v>-</v>
      </c>
    </row>
    <row r="1251" spans="1:4" ht="7.5" customHeight="1" thickBot="1" thickTop="1">
      <c r="A1251" s="496"/>
      <c r="B1251" s="43"/>
      <c r="C1251" s="44"/>
      <c r="D1251" s="45"/>
    </row>
    <row r="1252" spans="1:4" ht="24" customHeight="1" thickTop="1">
      <c r="A1252" s="302" t="s">
        <v>1167</v>
      </c>
      <c r="B1252" s="328"/>
      <c r="C1252" s="304" t="s">
        <v>718</v>
      </c>
      <c r="D1252" s="305" t="s">
        <v>719</v>
      </c>
    </row>
    <row r="1253" spans="1:4" ht="12" customHeight="1">
      <c r="A1253" s="457" t="s">
        <v>922</v>
      </c>
      <c r="B1253" s="525"/>
      <c r="C1253" s="548" t="s">
        <v>457</v>
      </c>
      <c r="D1253" s="549" t="s">
        <v>457</v>
      </c>
    </row>
    <row r="1254" spans="1:4" ht="12" customHeight="1">
      <c r="A1254" s="457" t="s">
        <v>577</v>
      </c>
      <c r="B1254" s="525"/>
      <c r="C1254" s="548" t="s">
        <v>457</v>
      </c>
      <c r="D1254" s="549" t="s">
        <v>457</v>
      </c>
    </row>
    <row r="1255" spans="1:4" ht="12" customHeight="1" hidden="1">
      <c r="A1255" s="457" t="s">
        <v>856</v>
      </c>
      <c r="B1255" s="525"/>
      <c r="C1255" s="548"/>
      <c r="D1255" s="549" t="s">
        <v>457</v>
      </c>
    </row>
    <row r="1256" spans="1:4" ht="12" customHeight="1">
      <c r="A1256" s="457" t="s">
        <v>580</v>
      </c>
      <c r="B1256" s="525"/>
      <c r="C1256" s="548" t="s">
        <v>457</v>
      </c>
      <c r="D1256" s="549" t="s">
        <v>457</v>
      </c>
    </row>
    <row r="1257" spans="1:4" ht="12" customHeight="1" hidden="1">
      <c r="A1257" s="457" t="s">
        <v>856</v>
      </c>
      <c r="B1257" s="525"/>
      <c r="C1257" s="548"/>
      <c r="D1257" s="549" t="s">
        <v>457</v>
      </c>
    </row>
    <row r="1258" spans="1:4" s="75" customFormat="1" ht="12" customHeight="1" thickBot="1">
      <c r="A1258" s="510" t="s">
        <v>1168</v>
      </c>
      <c r="B1258" s="555"/>
      <c r="C1258" s="616" t="s">
        <v>457</v>
      </c>
      <c r="D1258" s="629" t="s">
        <v>457</v>
      </c>
    </row>
    <row r="1259" spans="1:4" s="75" customFormat="1" ht="9.75" customHeight="1" thickTop="1">
      <c r="A1259" s="236"/>
      <c r="B1259" s="630"/>
      <c r="C1259" s="557"/>
      <c r="D1259" s="558"/>
    </row>
    <row r="1260" spans="1:4" s="75" customFormat="1" ht="12.75" customHeight="1">
      <c r="A1260" s="236"/>
      <c r="B1260" s="630"/>
      <c r="C1260" s="557"/>
      <c r="D1260" s="558"/>
    </row>
    <row r="1261" spans="1:4" s="75" customFormat="1" ht="12.75" customHeight="1">
      <c r="A1261" s="236"/>
      <c r="B1261" s="630"/>
      <c r="C1261" s="557"/>
      <c r="D1261" s="558"/>
    </row>
    <row r="1262" spans="1:4" s="75" customFormat="1" ht="12.75" customHeight="1">
      <c r="A1262" s="236"/>
      <c r="B1262" s="630"/>
      <c r="C1262" s="557"/>
      <c r="D1262" s="558"/>
    </row>
    <row r="1263" spans="1:4" s="75" customFormat="1" ht="12.75" customHeight="1">
      <c r="A1263" s="236"/>
      <c r="B1263" s="630"/>
      <c r="C1263" s="557"/>
      <c r="D1263" s="558"/>
    </row>
    <row r="1264" spans="1:4" s="75" customFormat="1" ht="12.75" customHeight="1">
      <c r="A1264" s="236"/>
      <c r="B1264" s="630"/>
      <c r="C1264" s="557"/>
      <c r="D1264" s="558"/>
    </row>
    <row r="1265" spans="1:4" s="75" customFormat="1" ht="12.75" customHeight="1">
      <c r="A1265" s="236"/>
      <c r="B1265" s="630"/>
      <c r="C1265" s="557"/>
      <c r="D1265" s="558"/>
    </row>
    <row r="1266" spans="1:4" s="75" customFormat="1" ht="12.75" customHeight="1">
      <c r="A1266" s="236"/>
      <c r="B1266" s="630"/>
      <c r="C1266" s="557"/>
      <c r="D1266" s="558"/>
    </row>
    <row r="1267" spans="1:4" s="75" customFormat="1" ht="9.75" customHeight="1">
      <c r="A1267" s="236"/>
      <c r="B1267" s="43"/>
      <c r="C1267" s="44"/>
      <c r="D1267" s="45"/>
    </row>
    <row r="1268" spans="1:4" ht="12.75" hidden="1">
      <c r="A1268" s="496"/>
      <c r="B1268" s="43"/>
      <c r="C1268" s="44"/>
      <c r="D1268" s="45"/>
    </row>
    <row r="1269" spans="1:4" ht="12.75">
      <c r="A1269" s="496"/>
      <c r="B1269" s="43"/>
      <c r="C1269" s="44"/>
      <c r="D1269" s="45"/>
    </row>
    <row r="1270" spans="1:4" ht="12.75" customHeight="1">
      <c r="A1270" s="496"/>
      <c r="B1270" s="601"/>
      <c r="C1270" s="602"/>
      <c r="D1270" s="603"/>
    </row>
    <row r="1271" ht="13.5" customHeight="1" thickBot="1">
      <c r="A1271" s="604" t="s">
        <v>1169</v>
      </c>
    </row>
    <row r="1272" spans="1:4" ht="12" customHeight="1" thickTop="1">
      <c r="A1272" s="302" t="s">
        <v>1170</v>
      </c>
      <c r="B1272" s="328"/>
      <c r="C1272" s="304" t="s">
        <v>718</v>
      </c>
      <c r="D1272" s="305" t="s">
        <v>719</v>
      </c>
    </row>
    <row r="1273" spans="1:4" ht="12" customHeight="1">
      <c r="A1273" s="457" t="s">
        <v>1171</v>
      </c>
      <c r="B1273" s="525"/>
      <c r="C1273" s="588">
        <v>13007</v>
      </c>
      <c r="D1273" s="585">
        <f>D1274</f>
        <v>9568</v>
      </c>
    </row>
    <row r="1274" spans="1:4" ht="12" customHeight="1">
      <c r="A1274" s="315" t="s">
        <v>1172</v>
      </c>
      <c r="B1274" s="525"/>
      <c r="C1274" s="588">
        <v>13007</v>
      </c>
      <c r="D1274" s="585">
        <v>9568</v>
      </c>
    </row>
    <row r="1275" spans="1:4" ht="12" customHeight="1">
      <c r="A1275" s="457" t="s">
        <v>1173</v>
      </c>
      <c r="B1275" s="525"/>
      <c r="C1275" s="588">
        <f>SUM(C1276:C1277)</f>
        <v>315879</v>
      </c>
      <c r="D1275" s="585">
        <f>+D1276+D1277</f>
        <v>314655</v>
      </c>
    </row>
    <row r="1276" spans="1:4" ht="12" customHeight="1">
      <c r="A1276" s="315" t="s">
        <v>1174</v>
      </c>
      <c r="B1276" s="560"/>
      <c r="C1276" s="561">
        <v>42090</v>
      </c>
      <c r="D1276" s="562">
        <v>38377</v>
      </c>
    </row>
    <row r="1277" spans="1:4" ht="12" customHeight="1">
      <c r="A1277" s="315" t="s">
        <v>1175</v>
      </c>
      <c r="B1277" s="560"/>
      <c r="C1277" s="561">
        <v>273789</v>
      </c>
      <c r="D1277" s="562">
        <v>276278</v>
      </c>
    </row>
    <row r="1278" spans="1:4" ht="12" customHeight="1" hidden="1">
      <c r="A1278" s="457" t="s">
        <v>856</v>
      </c>
      <c r="B1278" s="560"/>
      <c r="C1278" s="631"/>
      <c r="D1278" s="562"/>
    </row>
    <row r="1279" spans="1:4" s="75" customFormat="1" ht="15" customHeight="1" thickBot="1">
      <c r="A1279" s="510" t="s">
        <v>1176</v>
      </c>
      <c r="B1279" s="555"/>
      <c r="C1279" s="563">
        <f>C1273+C1275</f>
        <v>328886</v>
      </c>
      <c r="D1279" s="564">
        <f>D1273+D1275</f>
        <v>324223</v>
      </c>
    </row>
    <row r="1280" spans="1:4" ht="10.5" customHeight="1" thickTop="1">
      <c r="A1280" s="496"/>
      <c r="B1280" s="601"/>
      <c r="C1280" s="602"/>
      <c r="D1280" s="603"/>
    </row>
    <row r="1281" ht="13.5" customHeight="1" thickBot="1">
      <c r="A1281" s="604" t="s">
        <v>1177</v>
      </c>
    </row>
    <row r="1282" spans="1:4" ht="12" customHeight="1" thickTop="1">
      <c r="A1282" s="632" t="s">
        <v>1178</v>
      </c>
      <c r="B1282" s="328"/>
      <c r="C1282" s="304" t="s">
        <v>718</v>
      </c>
      <c r="D1282" s="305" t="s">
        <v>719</v>
      </c>
    </row>
    <row r="1283" spans="1:4" ht="12" customHeight="1">
      <c r="A1283" s="457" t="s">
        <v>1179</v>
      </c>
      <c r="B1283" s="525"/>
      <c r="C1283" s="588">
        <f>SUM(C1284:C1285)</f>
        <v>12132</v>
      </c>
      <c r="D1283" s="585">
        <f>+D1284+D1285</f>
        <v>3172</v>
      </c>
    </row>
    <row r="1284" spans="1:4" ht="12" customHeight="1">
      <c r="A1284" s="633" t="s">
        <v>1180</v>
      </c>
      <c r="B1284" s="525"/>
      <c r="C1284" s="588">
        <v>2590</v>
      </c>
      <c r="D1284" s="585">
        <v>1650</v>
      </c>
    </row>
    <row r="1285" spans="1:4" ht="12" customHeight="1">
      <c r="A1285" s="471" t="s">
        <v>743</v>
      </c>
      <c r="B1285" s="525"/>
      <c r="C1285" s="588">
        <v>9542</v>
      </c>
      <c r="D1285" s="585">
        <v>1522</v>
      </c>
    </row>
    <row r="1286" spans="1:4" ht="12" customHeight="1">
      <c r="A1286" s="457" t="s">
        <v>1181</v>
      </c>
      <c r="B1286" s="525"/>
      <c r="C1286" s="588">
        <f>SUM(C1287:C1288)</f>
        <v>3020</v>
      </c>
      <c r="D1286" s="585">
        <f>SUM(D1287:D1288)</f>
        <v>9999</v>
      </c>
    </row>
    <row r="1287" spans="1:4" ht="12" customHeight="1">
      <c r="A1287" s="634" t="s">
        <v>1182</v>
      </c>
      <c r="B1287" s="525"/>
      <c r="C1287" s="588">
        <v>3020</v>
      </c>
      <c r="D1287" s="585">
        <v>3881</v>
      </c>
    </row>
    <row r="1288" spans="1:4" ht="12" customHeight="1">
      <c r="A1288" s="634" t="s">
        <v>1183</v>
      </c>
      <c r="B1288" s="525"/>
      <c r="C1288" s="588" t="s">
        <v>457</v>
      </c>
      <c r="D1288" s="585">
        <v>6118</v>
      </c>
    </row>
    <row r="1289" spans="1:4" ht="12" customHeight="1">
      <c r="A1289" s="457" t="s">
        <v>1184</v>
      </c>
      <c r="B1289" s="525"/>
      <c r="C1289" s="588">
        <f>SUM(C1290:C1292)</f>
        <v>120607</v>
      </c>
      <c r="D1289" s="585">
        <f>D1290+D1291+D1292</f>
        <v>172835</v>
      </c>
    </row>
    <row r="1290" spans="1:4" ht="12" customHeight="1">
      <c r="A1290" s="634" t="s">
        <v>1185</v>
      </c>
      <c r="B1290" s="525"/>
      <c r="C1290" s="588">
        <v>114427</v>
      </c>
      <c r="D1290" s="585">
        <v>147563</v>
      </c>
    </row>
    <row r="1291" spans="1:4" ht="12" customHeight="1">
      <c r="A1291" s="634" t="s">
        <v>1186</v>
      </c>
      <c r="B1291" s="525"/>
      <c r="C1291" s="588">
        <v>5254</v>
      </c>
      <c r="D1291" s="585">
        <v>22266</v>
      </c>
    </row>
    <row r="1292" spans="1:4" ht="12" customHeight="1">
      <c r="A1292" s="633" t="s">
        <v>1187</v>
      </c>
      <c r="B1292" s="525"/>
      <c r="C1292" s="588">
        <v>926</v>
      </c>
      <c r="D1292" s="585">
        <v>3006</v>
      </c>
    </row>
    <row r="1293" spans="1:4" s="75" customFormat="1" ht="16.5" customHeight="1" thickBot="1">
      <c r="A1293" s="473" t="s">
        <v>1188</v>
      </c>
      <c r="B1293" s="635"/>
      <c r="C1293" s="563">
        <f>C1283+C1286+C1289</f>
        <v>135759</v>
      </c>
      <c r="D1293" s="564">
        <f>D1283+D1286+D1289</f>
        <v>186006</v>
      </c>
    </row>
    <row r="1294" spans="1:4" s="75" customFormat="1" ht="12" customHeight="1" thickTop="1">
      <c r="A1294" s="236"/>
      <c r="B1294" s="630"/>
      <c r="C1294" s="557"/>
      <c r="D1294" s="636"/>
    </row>
    <row r="1295" spans="1:4" s="75" customFormat="1" ht="12" customHeight="1">
      <c r="A1295" s="236"/>
      <c r="B1295" s="630"/>
      <c r="C1295" s="557"/>
      <c r="D1295" s="636"/>
    </row>
    <row r="1296" spans="1:4" s="75" customFormat="1" ht="12.75">
      <c r="A1296" s="236"/>
      <c r="B1296" s="630"/>
      <c r="C1296" s="557"/>
      <c r="D1296" s="636"/>
    </row>
    <row r="1297" spans="1:4" s="75" customFormat="1" ht="12.75">
      <c r="A1297" s="236"/>
      <c r="B1297" s="630"/>
      <c r="C1297" s="557"/>
      <c r="D1297" s="636"/>
    </row>
    <row r="1298" spans="1:4" ht="9.75" customHeight="1">
      <c r="A1298" s="496"/>
      <c r="B1298" s="601"/>
      <c r="C1298" s="602"/>
      <c r="D1298" s="603"/>
    </row>
    <row r="1299" ht="13.5" customHeight="1" thickBot="1">
      <c r="A1299" s="604" t="s">
        <v>1189</v>
      </c>
    </row>
    <row r="1300" spans="1:4" ht="12" customHeight="1" thickTop="1">
      <c r="A1300" s="302" t="s">
        <v>1190</v>
      </c>
      <c r="B1300" s="328"/>
      <c r="C1300" s="304" t="s">
        <v>718</v>
      </c>
      <c r="D1300" s="305" t="s">
        <v>719</v>
      </c>
    </row>
    <row r="1301" spans="1:4" ht="12" customHeight="1">
      <c r="A1301" s="457" t="s">
        <v>1191</v>
      </c>
      <c r="B1301" s="525"/>
      <c r="C1301" s="606">
        <v>15802</v>
      </c>
      <c r="D1301" s="607">
        <v>29705</v>
      </c>
    </row>
    <row r="1302" spans="1:4" ht="12" customHeight="1">
      <c r="A1302" s="457" t="s">
        <v>577</v>
      </c>
      <c r="B1302" s="525"/>
      <c r="C1302" s="606">
        <f>SUM(C1303:C1304)</f>
        <v>60563</v>
      </c>
      <c r="D1302" s="607">
        <f>D1303+D1304</f>
        <v>62030</v>
      </c>
    </row>
    <row r="1303" spans="1:4" ht="12" customHeight="1">
      <c r="A1303" s="571" t="s">
        <v>1192</v>
      </c>
      <c r="B1303" s="525"/>
      <c r="C1303" s="606">
        <v>55387</v>
      </c>
      <c r="D1303" s="607">
        <v>56741</v>
      </c>
    </row>
    <row r="1304" spans="1:4" ht="12" customHeight="1">
      <c r="A1304" s="571" t="s">
        <v>1193</v>
      </c>
      <c r="B1304" s="525"/>
      <c r="C1304" s="606">
        <v>5176</v>
      </c>
      <c r="D1304" s="607">
        <v>5289</v>
      </c>
    </row>
    <row r="1305" spans="1:4" ht="12" customHeight="1">
      <c r="A1305" s="457" t="s">
        <v>580</v>
      </c>
      <c r="B1305" s="525"/>
      <c r="C1305" s="606">
        <f>SUM(C1306:C1307)</f>
        <v>-48887</v>
      </c>
      <c r="D1305" s="333">
        <f>SUM(D1306:D1307)</f>
        <v>-75933</v>
      </c>
    </row>
    <row r="1306" spans="1:4" ht="12" customHeight="1">
      <c r="A1306" s="637" t="s">
        <v>1194</v>
      </c>
      <c r="B1306" s="525"/>
      <c r="C1306" s="606">
        <v>-63697</v>
      </c>
      <c r="D1306" s="333">
        <v>-59353</v>
      </c>
    </row>
    <row r="1307" spans="1:4" ht="12" customHeight="1">
      <c r="A1307" s="637" t="s">
        <v>1195</v>
      </c>
      <c r="B1307" s="525"/>
      <c r="C1307" s="606">
        <v>14810</v>
      </c>
      <c r="D1307" s="333">
        <v>-16580</v>
      </c>
    </row>
    <row r="1308" spans="1:4" s="75" customFormat="1" ht="13.5" thickBot="1">
      <c r="A1308" s="510" t="s">
        <v>1196</v>
      </c>
      <c r="B1308" s="555"/>
      <c r="C1308" s="563">
        <f>C1301+C1302+C1305</f>
        <v>27478</v>
      </c>
      <c r="D1308" s="564">
        <f>D1301+D1302+D1305</f>
        <v>15802</v>
      </c>
    </row>
    <row r="1309" ht="9.75" customHeight="1" thickBot="1" thickTop="1">
      <c r="A1309" s="496"/>
    </row>
    <row r="1310" spans="1:4" ht="12" customHeight="1" thickTop="1">
      <c r="A1310" s="302" t="s">
        <v>1197</v>
      </c>
      <c r="B1310" s="328"/>
      <c r="C1310" s="304" t="s">
        <v>718</v>
      </c>
      <c r="D1310" s="305" t="s">
        <v>719</v>
      </c>
    </row>
    <row r="1311" spans="1:4" ht="12" customHeight="1">
      <c r="A1311" s="457" t="s">
        <v>1198</v>
      </c>
      <c r="B1311" s="560"/>
      <c r="C1311" s="561">
        <v>575</v>
      </c>
      <c r="D1311" s="562">
        <v>321</v>
      </c>
    </row>
    <row r="1312" spans="1:4" ht="12" customHeight="1">
      <c r="A1312" s="315" t="s">
        <v>1199</v>
      </c>
      <c r="B1312" s="560"/>
      <c r="C1312" s="561">
        <v>57800</v>
      </c>
      <c r="D1312" s="562">
        <v>25800</v>
      </c>
    </row>
    <row r="1313" spans="1:4" ht="12" customHeight="1">
      <c r="A1313" s="315" t="s">
        <v>1200</v>
      </c>
      <c r="B1313" s="560"/>
      <c r="C1313" s="561">
        <v>19005</v>
      </c>
      <c r="D1313" s="562">
        <f>16210+128</f>
        <v>16338</v>
      </c>
    </row>
    <row r="1314" spans="1:4" s="75" customFormat="1" ht="12" customHeight="1" thickBot="1">
      <c r="A1314" s="510" t="s">
        <v>1201</v>
      </c>
      <c r="B1314" s="555"/>
      <c r="C1314" s="563">
        <f>SUM(C1311:C1313)</f>
        <v>77380</v>
      </c>
      <c r="D1314" s="564">
        <f>SUM(D1311:D1313)</f>
        <v>42459</v>
      </c>
    </row>
    <row r="1315" ht="9.75" customHeight="1" thickBot="1" thickTop="1">
      <c r="A1315" s="496"/>
    </row>
    <row r="1316" spans="1:4" ht="12" customHeight="1" thickTop="1">
      <c r="A1316" s="302" t="s">
        <v>1202</v>
      </c>
      <c r="B1316" s="328"/>
      <c r="C1316" s="304" t="s">
        <v>718</v>
      </c>
      <c r="D1316" s="305" t="s">
        <v>719</v>
      </c>
    </row>
    <row r="1317" spans="1:4" ht="12" customHeight="1">
      <c r="A1317" s="457" t="s">
        <v>1203</v>
      </c>
      <c r="B1317" s="525"/>
      <c r="C1317" s="258">
        <v>42459</v>
      </c>
      <c r="D1317" s="621">
        <f>57215-29705</f>
        <v>27510</v>
      </c>
    </row>
    <row r="1318" spans="1:4" ht="12" customHeight="1">
      <c r="A1318" s="457" t="s">
        <v>577</v>
      </c>
      <c r="B1318" s="525"/>
      <c r="C1318" s="258">
        <f>SUM(C1319:C1321)</f>
        <v>41668</v>
      </c>
      <c r="D1318" s="621">
        <f>SUM(D1319:D1322)</f>
        <v>28444</v>
      </c>
    </row>
    <row r="1319" spans="1:4" ht="12" customHeight="1">
      <c r="A1319" s="512" t="s">
        <v>1204</v>
      </c>
      <c r="B1319" s="525"/>
      <c r="C1319" s="588">
        <v>2775</v>
      </c>
      <c r="D1319" s="585">
        <v>321</v>
      </c>
    </row>
    <row r="1320" spans="1:4" ht="12" customHeight="1">
      <c r="A1320" s="512" t="s">
        <v>1205</v>
      </c>
      <c r="B1320" s="525"/>
      <c r="C1320" s="588">
        <v>3893</v>
      </c>
      <c r="D1320" s="585">
        <f>2279+44</f>
        <v>2323</v>
      </c>
    </row>
    <row r="1321" spans="1:4" ht="12" customHeight="1">
      <c r="A1321" s="512" t="s">
        <v>1206</v>
      </c>
      <c r="B1321" s="525"/>
      <c r="C1321" s="588">
        <v>35000</v>
      </c>
      <c r="D1321" s="585">
        <v>25800</v>
      </c>
    </row>
    <row r="1322" spans="1:4" ht="12" customHeight="1">
      <c r="A1322" s="457" t="s">
        <v>798</v>
      </c>
      <c r="B1322" s="525"/>
      <c r="C1322" s="258">
        <f>+C1323</f>
        <v>-81</v>
      </c>
      <c r="D1322" s="621" t="s">
        <v>457</v>
      </c>
    </row>
    <row r="1323" spans="1:4" ht="12" customHeight="1">
      <c r="A1323" s="512" t="s">
        <v>1207</v>
      </c>
      <c r="B1323" s="525"/>
      <c r="C1323" s="588">
        <v>-81</v>
      </c>
      <c r="D1323" s="621" t="s">
        <v>457</v>
      </c>
    </row>
    <row r="1324" spans="1:4" ht="12" customHeight="1">
      <c r="A1324" s="457" t="s">
        <v>799</v>
      </c>
      <c r="B1324" s="525"/>
      <c r="C1324" s="258">
        <f>SUM(C1325:C1327)</f>
        <v>-6666</v>
      </c>
      <c r="D1324" s="329">
        <f>SUM(D1325:D1327)</f>
        <v>-13495</v>
      </c>
    </row>
    <row r="1325" spans="1:4" ht="12" customHeight="1">
      <c r="A1325" s="512" t="s">
        <v>1208</v>
      </c>
      <c r="B1325" s="525"/>
      <c r="C1325" s="588">
        <v>-1145</v>
      </c>
      <c r="D1325" s="333">
        <v>-13495</v>
      </c>
    </row>
    <row r="1326" spans="1:4" ht="12" customHeight="1">
      <c r="A1326" s="516" t="s">
        <v>1199</v>
      </c>
      <c r="B1326" s="560"/>
      <c r="C1326" s="561">
        <v>-3000</v>
      </c>
      <c r="D1326" s="638" t="s">
        <v>457</v>
      </c>
    </row>
    <row r="1327" spans="1:4" ht="12" customHeight="1">
      <c r="A1327" s="516" t="s">
        <v>743</v>
      </c>
      <c r="B1327" s="560"/>
      <c r="C1327" s="561">
        <v>-2521</v>
      </c>
      <c r="D1327" s="638" t="s">
        <v>457</v>
      </c>
    </row>
    <row r="1328" spans="1:4" s="75" customFormat="1" ht="14.25" customHeight="1" thickBot="1">
      <c r="A1328" s="510" t="s">
        <v>1209</v>
      </c>
      <c r="B1328" s="555"/>
      <c r="C1328" s="563">
        <f>C1317+C1318+C1324+C1322</f>
        <v>77380</v>
      </c>
      <c r="D1328" s="564">
        <f>D1317+D1318+D1324</f>
        <v>42459</v>
      </c>
    </row>
    <row r="1329" spans="1:4" ht="9.75" customHeight="1" thickTop="1">
      <c r="A1329" s="496"/>
      <c r="B1329" s="601"/>
      <c r="C1329" s="602"/>
      <c r="D1329" s="603"/>
    </row>
    <row r="1330" spans="1:4" ht="13.5" customHeight="1">
      <c r="A1330" s="604" t="s">
        <v>1210</v>
      </c>
      <c r="B1330" s="639"/>
      <c r="C1330" s="640"/>
      <c r="D1330" s="641"/>
    </row>
    <row r="1331" spans="1:4" s="41" customFormat="1" ht="12.75" customHeight="1">
      <c r="A1331" s="642"/>
      <c r="B1331" s="552"/>
      <c r="C1331" s="553"/>
      <c r="D1331" s="554"/>
    </row>
    <row r="1332" spans="1:4" ht="12.75">
      <c r="A1332" s="551"/>
      <c r="B1332" s="639"/>
      <c r="C1332" s="640"/>
      <c r="D1332" s="641"/>
    </row>
    <row r="1333" spans="1:4" s="41" customFormat="1" ht="12.75" customHeight="1">
      <c r="A1333" s="642"/>
      <c r="B1333" s="639"/>
      <c r="C1333" s="640"/>
      <c r="D1333" s="641"/>
    </row>
    <row r="1334" spans="1:4" s="41" customFormat="1" ht="12.75" customHeight="1">
      <c r="A1334" s="642"/>
      <c r="B1334" s="639"/>
      <c r="C1334" s="640"/>
      <c r="D1334" s="641"/>
    </row>
    <row r="1335" spans="1:4" s="41" customFormat="1" ht="12.75" customHeight="1">
      <c r="A1335" s="642"/>
      <c r="B1335" s="639"/>
      <c r="C1335" s="640"/>
      <c r="D1335" s="641"/>
    </row>
    <row r="1336" spans="1:4" s="41" customFormat="1" ht="12.75" customHeight="1">
      <c r="A1336" s="642"/>
      <c r="B1336" s="639"/>
      <c r="C1336" s="640"/>
      <c r="D1336" s="641"/>
    </row>
    <row r="1337" spans="1:4" s="41" customFormat="1" ht="12.75" customHeight="1">
      <c r="A1337" s="642"/>
      <c r="B1337" s="639"/>
      <c r="C1337" s="640"/>
      <c r="D1337" s="641"/>
    </row>
    <row r="1338" spans="1:4" s="41" customFormat="1" ht="12.75" customHeight="1">
      <c r="A1338" s="642"/>
      <c r="B1338" s="639"/>
      <c r="C1338" s="640"/>
      <c r="D1338" s="641"/>
    </row>
    <row r="1339" spans="1:4" s="41" customFormat="1" ht="12.75" customHeight="1">
      <c r="A1339" s="642"/>
      <c r="B1339" s="639"/>
      <c r="C1339" s="640"/>
      <c r="D1339" s="641"/>
    </row>
    <row r="1340" spans="1:3" s="41" customFormat="1" ht="12.75" customHeight="1" thickBot="1">
      <c r="A1340" s="642"/>
      <c r="C1340" s="575"/>
    </row>
    <row r="1341" spans="1:4" ht="12" customHeight="1" thickTop="1">
      <c r="A1341" s="302" t="s">
        <v>1211</v>
      </c>
      <c r="B1341" s="328"/>
      <c r="C1341" s="304" t="s">
        <v>718</v>
      </c>
      <c r="D1341" s="305" t="s">
        <v>719</v>
      </c>
    </row>
    <row r="1342" spans="1:4" ht="12" customHeight="1">
      <c r="A1342" s="457" t="s">
        <v>922</v>
      </c>
      <c r="B1342" s="525"/>
      <c r="C1342" s="258">
        <v>10048</v>
      </c>
      <c r="D1342" s="621">
        <v>10150</v>
      </c>
    </row>
    <row r="1343" spans="1:4" ht="12" customHeight="1">
      <c r="A1343" s="457" t="s">
        <v>577</v>
      </c>
      <c r="B1343" s="525"/>
      <c r="C1343" s="258">
        <f>C1344</f>
        <v>100</v>
      </c>
      <c r="D1343" s="621">
        <f>D1344</f>
        <v>101</v>
      </c>
    </row>
    <row r="1344" spans="1:4" ht="12" customHeight="1">
      <c r="A1344" s="512" t="s">
        <v>1212</v>
      </c>
      <c r="B1344" s="525"/>
      <c r="C1344" s="588">
        <v>100</v>
      </c>
      <c r="D1344" s="585">
        <v>101</v>
      </c>
    </row>
    <row r="1345" spans="1:4" ht="12" customHeight="1">
      <c r="A1345" s="457" t="s">
        <v>580</v>
      </c>
      <c r="B1345" s="525"/>
      <c r="C1345" s="258">
        <f>C1346</f>
        <v>-100</v>
      </c>
      <c r="D1345" s="329">
        <f>D1346</f>
        <v>-203</v>
      </c>
    </row>
    <row r="1346" spans="1:4" ht="12" customHeight="1">
      <c r="A1346" s="643" t="s">
        <v>1213</v>
      </c>
      <c r="B1346" s="525"/>
      <c r="C1346" s="588">
        <v>-100</v>
      </c>
      <c r="D1346" s="333">
        <v>-203</v>
      </c>
    </row>
    <row r="1347" spans="1:4" s="75" customFormat="1" ht="15.75" customHeight="1" thickBot="1">
      <c r="A1347" s="510" t="s">
        <v>1214</v>
      </c>
      <c r="B1347" s="555"/>
      <c r="C1347" s="563">
        <f>C1342+C1343+C1345</f>
        <v>10048</v>
      </c>
      <c r="D1347" s="564">
        <f>D1342+D1343+D1345</f>
        <v>10048</v>
      </c>
    </row>
    <row r="1348" spans="1:4" s="75" customFormat="1" ht="7.5" customHeight="1" thickTop="1">
      <c r="A1348" s="236"/>
      <c r="B1348" s="601"/>
      <c r="C1348" s="602"/>
      <c r="D1348" s="603"/>
    </row>
    <row r="1349" ht="13.5" customHeight="1" thickBot="1">
      <c r="A1349" s="604" t="s">
        <v>1215</v>
      </c>
    </row>
    <row r="1350" spans="1:4" ht="22.5" customHeight="1" thickTop="1">
      <c r="A1350" s="302" t="s">
        <v>1216</v>
      </c>
      <c r="B1350" s="328"/>
      <c r="C1350" s="304" t="s">
        <v>718</v>
      </c>
      <c r="D1350" s="305" t="s">
        <v>719</v>
      </c>
    </row>
    <row r="1351" spans="1:4" ht="12" customHeight="1">
      <c r="A1351" s="457" t="s">
        <v>922</v>
      </c>
      <c r="B1351" s="525"/>
      <c r="C1351" s="588">
        <v>1070</v>
      </c>
      <c r="D1351" s="644">
        <v>923</v>
      </c>
    </row>
    <row r="1352" spans="1:4" ht="12" customHeight="1">
      <c r="A1352" s="457" t="s">
        <v>577</v>
      </c>
      <c r="B1352" s="525"/>
      <c r="C1352" s="588">
        <v>162</v>
      </c>
      <c r="D1352" s="644">
        <f>SUM(D1353:D1353)</f>
        <v>802</v>
      </c>
    </row>
    <row r="1353" spans="1:4" ht="12" customHeight="1">
      <c r="A1353" s="645" t="s">
        <v>1217</v>
      </c>
      <c r="B1353" s="525"/>
      <c r="C1353" s="588">
        <v>162</v>
      </c>
      <c r="D1353" s="644">
        <v>802</v>
      </c>
    </row>
    <row r="1354" spans="1:4" ht="13.5" customHeight="1">
      <c r="A1354" s="457" t="s">
        <v>580</v>
      </c>
      <c r="B1354" s="525"/>
      <c r="C1354" s="588">
        <f>SUM(C1355:C1356)</f>
        <v>-380</v>
      </c>
      <c r="D1354" s="333">
        <f>SUM(D1355:D1355)</f>
        <v>-655</v>
      </c>
    </row>
    <row r="1355" spans="1:4" ht="12" customHeight="1">
      <c r="A1355" s="645" t="s">
        <v>1218</v>
      </c>
      <c r="B1355" s="525"/>
      <c r="C1355" s="588">
        <v>-202</v>
      </c>
      <c r="D1355" s="333">
        <v>-655</v>
      </c>
    </row>
    <row r="1356" spans="1:4" ht="12" customHeight="1">
      <c r="A1356" s="645" t="s">
        <v>1219</v>
      </c>
      <c r="B1356" s="560"/>
      <c r="C1356" s="561">
        <v>-178</v>
      </c>
      <c r="D1356" s="638" t="s">
        <v>457</v>
      </c>
    </row>
    <row r="1357" spans="1:4" s="75" customFormat="1" ht="12" customHeight="1" thickBot="1">
      <c r="A1357" s="510" t="s">
        <v>1168</v>
      </c>
      <c r="B1357" s="555"/>
      <c r="C1357" s="563">
        <f>+C1351+C1352+C1354</f>
        <v>852</v>
      </c>
      <c r="D1357" s="503">
        <f>+D1351+D1352+D1354</f>
        <v>1070</v>
      </c>
    </row>
    <row r="1358" spans="1:4" s="75" customFormat="1" ht="7.5" customHeight="1" thickTop="1">
      <c r="A1358" s="236"/>
      <c r="B1358" s="601"/>
      <c r="C1358" s="602"/>
      <c r="D1358" s="603"/>
    </row>
    <row r="1359" ht="13.5" customHeight="1" thickBot="1">
      <c r="A1359" s="604" t="s">
        <v>1220</v>
      </c>
    </row>
    <row r="1360" spans="1:4" ht="11.25" customHeight="1" thickTop="1">
      <c r="A1360" s="302" t="s">
        <v>1221</v>
      </c>
      <c r="B1360" s="328"/>
      <c r="C1360" s="304" t="s">
        <v>718</v>
      </c>
      <c r="D1360" s="305" t="s">
        <v>719</v>
      </c>
    </row>
    <row r="1361" spans="1:4" ht="11.25" customHeight="1">
      <c r="A1361" s="457" t="s">
        <v>1222</v>
      </c>
      <c r="B1361" s="525"/>
      <c r="C1361" s="548" t="s">
        <v>457</v>
      </c>
      <c r="D1361" s="549" t="s">
        <v>457</v>
      </c>
    </row>
    <row r="1362" spans="1:4" ht="11.25" customHeight="1">
      <c r="A1362" s="457" t="s">
        <v>1223</v>
      </c>
      <c r="B1362" s="525"/>
      <c r="C1362" s="548" t="s">
        <v>457</v>
      </c>
      <c r="D1362" s="549" t="s">
        <v>457</v>
      </c>
    </row>
    <row r="1363" spans="1:4" ht="11.25" customHeight="1" thickBot="1">
      <c r="A1363" s="510" t="s">
        <v>1224</v>
      </c>
      <c r="B1363" s="574"/>
      <c r="C1363" s="587" t="s">
        <v>457</v>
      </c>
      <c r="D1363" s="629" t="s">
        <v>457</v>
      </c>
    </row>
    <row r="1364" spans="1:4" ht="9.75" customHeight="1" thickBot="1" thickTop="1">
      <c r="A1364" s="604"/>
      <c r="B1364" s="40"/>
      <c r="C1364" s="646"/>
      <c r="D1364" s="40"/>
    </row>
    <row r="1365" spans="1:4" ht="22.5" customHeight="1" thickTop="1">
      <c r="A1365" s="302" t="s">
        <v>1225</v>
      </c>
      <c r="B1365" s="328"/>
      <c r="C1365" s="304" t="s">
        <v>718</v>
      </c>
      <c r="D1365" s="305" t="s">
        <v>719</v>
      </c>
    </row>
    <row r="1366" spans="1:4" ht="11.25" customHeight="1">
      <c r="A1366" s="457" t="s">
        <v>1033</v>
      </c>
      <c r="B1366" s="525"/>
      <c r="C1366" s="548" t="s">
        <v>457</v>
      </c>
      <c r="D1366" s="549" t="s">
        <v>457</v>
      </c>
    </row>
    <row r="1367" spans="1:4" ht="11.25" customHeight="1">
      <c r="A1367" s="457" t="s">
        <v>429</v>
      </c>
      <c r="B1367" s="525"/>
      <c r="C1367" s="548" t="s">
        <v>457</v>
      </c>
      <c r="D1367" s="549" t="s">
        <v>457</v>
      </c>
    </row>
    <row r="1368" spans="1:4" ht="11.25" customHeight="1">
      <c r="A1368" s="457" t="s">
        <v>435</v>
      </c>
      <c r="B1368" s="525"/>
      <c r="C1368" s="548" t="s">
        <v>457</v>
      </c>
      <c r="D1368" s="549" t="s">
        <v>457</v>
      </c>
    </row>
    <row r="1369" spans="1:4" ht="11.25" customHeight="1">
      <c r="A1369" s="457" t="s">
        <v>1036</v>
      </c>
      <c r="B1369" s="525"/>
      <c r="C1369" s="548" t="s">
        <v>457</v>
      </c>
      <c r="D1369" s="549" t="s">
        <v>457</v>
      </c>
    </row>
    <row r="1370" spans="1:4" ht="11.25" customHeight="1">
      <c r="A1370" s="682" t="s">
        <v>1226</v>
      </c>
      <c r="B1370" s="859"/>
      <c r="C1370" s="860" t="s">
        <v>457</v>
      </c>
      <c r="D1370" s="861" t="s">
        <v>457</v>
      </c>
    </row>
    <row r="1371" spans="1:4" ht="11.25" customHeight="1">
      <c r="A1371" s="457" t="s">
        <v>1227</v>
      </c>
      <c r="B1371" s="525"/>
      <c r="C1371" s="548" t="s">
        <v>457</v>
      </c>
      <c r="D1371" s="549" t="s">
        <v>457</v>
      </c>
    </row>
    <row r="1372" spans="1:4" ht="11.25" customHeight="1">
      <c r="A1372" s="457" t="s">
        <v>1228</v>
      </c>
      <c r="B1372" s="40"/>
      <c r="C1372" s="652" t="s">
        <v>457</v>
      </c>
      <c r="D1372" s="653" t="s">
        <v>457</v>
      </c>
    </row>
    <row r="1373" spans="1:4" s="75" customFormat="1" ht="11.25" customHeight="1" thickBot="1">
      <c r="A1373" s="510" t="s">
        <v>1042</v>
      </c>
      <c r="B1373" s="555"/>
      <c r="C1373" s="587" t="s">
        <v>457</v>
      </c>
      <c r="D1373" s="629" t="s">
        <v>457</v>
      </c>
    </row>
    <row r="1374" spans="1:3" s="75" customFormat="1" ht="12" customHeight="1" thickBot="1" thickTop="1">
      <c r="A1374" s="236"/>
      <c r="C1374" s="589"/>
    </row>
    <row r="1375" spans="1:4" ht="22.5" customHeight="1" thickTop="1">
      <c r="A1375" s="302" t="s">
        <v>1229</v>
      </c>
      <c r="B1375" s="328"/>
      <c r="C1375" s="304" t="s">
        <v>718</v>
      </c>
      <c r="D1375" s="305" t="s">
        <v>719</v>
      </c>
    </row>
    <row r="1376" spans="1:4" ht="11.25" customHeight="1">
      <c r="A1376" s="457" t="s">
        <v>1033</v>
      </c>
      <c r="B1376" s="525"/>
      <c r="C1376" s="548" t="s">
        <v>457</v>
      </c>
      <c r="D1376" s="549" t="s">
        <v>457</v>
      </c>
    </row>
    <row r="1377" spans="1:4" ht="11.25" customHeight="1">
      <c r="A1377" s="457" t="s">
        <v>429</v>
      </c>
      <c r="B1377" s="525"/>
      <c r="C1377" s="548" t="s">
        <v>457</v>
      </c>
      <c r="D1377" s="549" t="s">
        <v>457</v>
      </c>
    </row>
    <row r="1378" spans="1:4" ht="11.25" customHeight="1">
      <c r="A1378" s="457" t="s">
        <v>435</v>
      </c>
      <c r="B1378" s="525"/>
      <c r="C1378" s="548" t="s">
        <v>457</v>
      </c>
      <c r="D1378" s="549" t="s">
        <v>457</v>
      </c>
    </row>
    <row r="1379" spans="1:4" ht="11.25" customHeight="1" thickBot="1">
      <c r="A1379" s="647" t="s">
        <v>1036</v>
      </c>
      <c r="B1379" s="648"/>
      <c r="C1379" s="649" t="s">
        <v>457</v>
      </c>
      <c r="D1379" s="650" t="s">
        <v>457</v>
      </c>
    </row>
    <row r="1380" spans="1:4" ht="11.25" customHeight="1">
      <c r="A1380" s="651" t="s">
        <v>1226</v>
      </c>
      <c r="B1380" s="525"/>
      <c r="C1380" s="548" t="s">
        <v>457</v>
      </c>
      <c r="D1380" s="549" t="s">
        <v>457</v>
      </c>
    </row>
    <row r="1381" spans="1:4" ht="11.25" customHeight="1">
      <c r="A1381" s="457" t="s">
        <v>1227</v>
      </c>
      <c r="B1381" s="525"/>
      <c r="C1381" s="548" t="s">
        <v>457</v>
      </c>
      <c r="D1381" s="549" t="s">
        <v>457</v>
      </c>
    </row>
    <row r="1382" spans="1:4" ht="11.25" customHeight="1">
      <c r="A1382" s="457" t="s">
        <v>1228</v>
      </c>
      <c r="B1382" s="40"/>
      <c r="C1382" s="652" t="s">
        <v>457</v>
      </c>
      <c r="D1382" s="654" t="s">
        <v>457</v>
      </c>
    </row>
    <row r="1383" spans="1:4" s="75" customFormat="1" ht="11.25" customHeight="1" thickBot="1">
      <c r="A1383" s="510" t="s">
        <v>1042</v>
      </c>
      <c r="B1383" s="555"/>
      <c r="C1383" s="587" t="s">
        <v>457</v>
      </c>
      <c r="D1383" s="629" t="s">
        <v>457</v>
      </c>
    </row>
    <row r="1384" spans="1:4" s="75" customFormat="1" ht="12" customHeight="1" thickTop="1">
      <c r="A1384" s="236"/>
      <c r="B1384" s="630"/>
      <c r="C1384" s="557"/>
      <c r="D1384" s="558"/>
    </row>
    <row r="1385" spans="1:4" s="75" customFormat="1" ht="12" customHeight="1">
      <c r="A1385" s="236"/>
      <c r="B1385" s="630"/>
      <c r="C1385" s="557"/>
      <c r="D1385" s="558"/>
    </row>
    <row r="1386" spans="1:4" s="75" customFormat="1" ht="12" customHeight="1">
      <c r="A1386" s="236"/>
      <c r="B1386" s="601"/>
      <c r="C1386" s="602"/>
      <c r="D1386" s="603"/>
    </row>
    <row r="1387" spans="1:4" ht="16.5">
      <c r="A1387" s="604" t="s">
        <v>1230</v>
      </c>
      <c r="B1387" s="655"/>
      <c r="C1387" s="656"/>
      <c r="D1387" s="657"/>
    </row>
    <row r="1388" spans="1:4" s="41" customFormat="1" ht="16.5">
      <c r="A1388" s="300"/>
      <c r="B1388" s="655"/>
      <c r="C1388" s="656"/>
      <c r="D1388" s="657"/>
    </row>
    <row r="1389" spans="1:4" s="41" customFormat="1" ht="16.5">
      <c r="A1389" s="300"/>
      <c r="B1389" s="655"/>
      <c r="C1389" s="656"/>
      <c r="D1389" s="657"/>
    </row>
    <row r="1390" spans="1:4" s="41" customFormat="1" ht="16.5">
      <c r="A1390" s="300"/>
      <c r="B1390" s="655"/>
      <c r="C1390" s="656"/>
      <c r="D1390" s="657"/>
    </row>
    <row r="1391" spans="1:4" s="41" customFormat="1" ht="16.5">
      <c r="A1391" s="300"/>
      <c r="B1391" s="655"/>
      <c r="C1391" s="656"/>
      <c r="D1391" s="657"/>
    </row>
    <row r="1392" spans="1:4" s="41" customFormat="1" ht="16.5">
      <c r="A1392" s="300"/>
      <c r="B1392" s="655"/>
      <c r="C1392" s="656"/>
      <c r="D1392" s="657"/>
    </row>
    <row r="1393" spans="1:4" s="41" customFormat="1" ht="16.5">
      <c r="A1393" s="300"/>
      <c r="B1393" s="655"/>
      <c r="C1393" s="656"/>
      <c r="D1393" s="657"/>
    </row>
    <row r="1394" spans="1:4" s="41" customFormat="1" ht="16.5">
      <c r="A1394" s="300"/>
      <c r="B1394" s="655"/>
      <c r="C1394" s="656"/>
      <c r="D1394" s="657"/>
    </row>
    <row r="1395" spans="1:4" s="41" customFormat="1" ht="16.5">
      <c r="A1395" s="300"/>
      <c r="B1395" s="655"/>
      <c r="C1395" s="656"/>
      <c r="D1395" s="657"/>
    </row>
    <row r="1396" spans="1:4" s="41" customFormat="1" ht="16.5">
      <c r="A1396" s="300"/>
      <c r="B1396" s="43"/>
      <c r="C1396" s="44"/>
      <c r="D1396" s="45"/>
    </row>
    <row r="1397" spans="1:4" ht="7.5" customHeight="1">
      <c r="A1397" s="496"/>
      <c r="B1397" s="43"/>
      <c r="C1397" s="44"/>
      <c r="D1397" s="45"/>
    </row>
    <row r="1398" spans="1:4" ht="12.75">
      <c r="A1398" s="496"/>
      <c r="B1398" s="43"/>
      <c r="C1398" s="44"/>
      <c r="D1398" s="45"/>
    </row>
    <row r="1399" spans="1:4" ht="12.75">
      <c r="A1399" s="496"/>
      <c r="B1399" s="43"/>
      <c r="C1399" s="44"/>
      <c r="D1399" s="45"/>
    </row>
    <row r="1400" spans="1:4" ht="12.75">
      <c r="A1400" s="496"/>
      <c r="B1400" s="43"/>
      <c r="C1400" s="44"/>
      <c r="D1400" s="45"/>
    </row>
    <row r="1401" spans="1:4" ht="12.75">
      <c r="A1401" s="496"/>
      <c r="B1401" s="43"/>
      <c r="C1401" s="44"/>
      <c r="D1401" s="45"/>
    </row>
    <row r="1402" spans="1:4" ht="12.75">
      <c r="A1402" s="496"/>
      <c r="B1402" s="43"/>
      <c r="C1402" s="44"/>
      <c r="D1402" s="45"/>
    </row>
    <row r="1403" spans="1:4" ht="12.75">
      <c r="A1403" s="496"/>
      <c r="B1403" s="43"/>
      <c r="C1403" s="44"/>
      <c r="D1403" s="45"/>
    </row>
    <row r="1404" spans="1:4" ht="12.75">
      <c r="A1404" s="496"/>
      <c r="B1404" s="601"/>
      <c r="C1404" s="602"/>
      <c r="D1404" s="603"/>
    </row>
    <row r="1405" spans="1:4" ht="12.75">
      <c r="A1405" s="496"/>
      <c r="B1405" s="601"/>
      <c r="C1405" s="602"/>
      <c r="D1405" s="603"/>
    </row>
    <row r="1406" spans="1:4" ht="12.75">
      <c r="A1406" s="496"/>
      <c r="B1406" s="601"/>
      <c r="C1406" s="602"/>
      <c r="D1406" s="603"/>
    </row>
    <row r="1407" spans="1:4" ht="12.75">
      <c r="A1407" s="496"/>
      <c r="B1407" s="601"/>
      <c r="C1407" s="602"/>
      <c r="D1407" s="603"/>
    </row>
    <row r="1408" spans="1:4" ht="12.75">
      <c r="A1408" s="496"/>
      <c r="B1408" s="601"/>
      <c r="C1408" s="602"/>
      <c r="D1408" s="603"/>
    </row>
    <row r="1409" spans="1:4" ht="15.75" customHeight="1" thickBot="1">
      <c r="A1409" s="604" t="s">
        <v>1231</v>
      </c>
      <c r="B1409" s="40"/>
      <c r="C1409" s="646"/>
      <c r="D1409" s="40"/>
    </row>
    <row r="1410" spans="1:4" ht="12" customHeight="1" thickTop="1">
      <c r="A1410" s="302" t="s">
        <v>1232</v>
      </c>
      <c r="B1410" s="328"/>
      <c r="C1410" s="304" t="s">
        <v>718</v>
      </c>
      <c r="D1410" s="305" t="s">
        <v>719</v>
      </c>
    </row>
    <row r="1411" spans="1:4" ht="12" customHeight="1">
      <c r="A1411" s="457" t="s">
        <v>1233</v>
      </c>
      <c r="B1411" s="525"/>
      <c r="C1411" s="588">
        <v>30690</v>
      </c>
      <c r="D1411" s="585">
        <v>30690</v>
      </c>
    </row>
    <row r="1412" spans="1:4" ht="12" customHeight="1">
      <c r="A1412" s="457" t="s">
        <v>1234</v>
      </c>
      <c r="B1412" s="525"/>
      <c r="C1412" s="588">
        <v>7573</v>
      </c>
      <c r="D1412" s="585">
        <v>7573</v>
      </c>
    </row>
    <row r="1413" spans="1:4" ht="12" customHeight="1">
      <c r="A1413" s="457" t="s">
        <v>1235</v>
      </c>
      <c r="B1413" s="525"/>
      <c r="C1413" s="588" t="s">
        <v>457</v>
      </c>
      <c r="D1413" s="585" t="s">
        <v>457</v>
      </c>
    </row>
    <row r="1414" spans="1:4" ht="12" customHeight="1">
      <c r="A1414" s="457" t="s">
        <v>1236</v>
      </c>
      <c r="B1414" s="525"/>
      <c r="C1414" s="588" t="s">
        <v>457</v>
      </c>
      <c r="D1414" s="585" t="s">
        <v>457</v>
      </c>
    </row>
    <row r="1415" spans="1:4" ht="12" customHeight="1">
      <c r="A1415" s="457" t="s">
        <v>1237</v>
      </c>
      <c r="B1415" s="525"/>
      <c r="C1415" s="588">
        <v>13084</v>
      </c>
      <c r="D1415" s="585">
        <v>13084</v>
      </c>
    </row>
    <row r="1416" spans="1:4" s="75" customFormat="1" ht="13.5" customHeight="1" thickBot="1">
      <c r="A1416" s="510" t="s">
        <v>1238</v>
      </c>
      <c r="B1416" s="555"/>
      <c r="C1416" s="563">
        <f>SUM(C1411:C1415)</f>
        <v>51347</v>
      </c>
      <c r="D1416" s="564">
        <f>SUM(D1411:D1415)</f>
        <v>51347</v>
      </c>
    </row>
    <row r="1417" spans="1:4" s="75" customFormat="1" ht="7.5" customHeight="1" thickTop="1">
      <c r="A1417" s="236"/>
      <c r="B1417" s="601"/>
      <c r="C1417" s="602"/>
      <c r="D1417" s="603"/>
    </row>
    <row r="1418" spans="1:4" ht="17.25" customHeight="1" thickBot="1">
      <c r="A1418" s="604" t="s">
        <v>1239</v>
      </c>
      <c r="B1418" s="40"/>
      <c r="C1418" s="646"/>
      <c r="D1418" s="40"/>
    </row>
    <row r="1419" spans="1:4" ht="24" customHeight="1" thickTop="1">
      <c r="A1419" s="302" t="s">
        <v>1240</v>
      </c>
      <c r="B1419" s="328"/>
      <c r="C1419" s="304" t="s">
        <v>718</v>
      </c>
      <c r="D1419" s="305" t="s">
        <v>719</v>
      </c>
    </row>
    <row r="1420" spans="1:4" ht="12" customHeight="1">
      <c r="A1420" s="457" t="s">
        <v>1241</v>
      </c>
      <c r="B1420" s="525"/>
      <c r="C1420" s="588">
        <v>90000</v>
      </c>
      <c r="D1420" s="585">
        <v>35000</v>
      </c>
    </row>
    <row r="1421" spans="1:4" ht="12" customHeight="1">
      <c r="A1421" s="457" t="s">
        <v>1242</v>
      </c>
      <c r="B1421" s="525"/>
      <c r="C1421" s="588" t="s">
        <v>457</v>
      </c>
      <c r="D1421" s="585">
        <v>15000</v>
      </c>
    </row>
    <row r="1422" spans="1:4" ht="12" customHeight="1">
      <c r="A1422" s="480" t="s">
        <v>1243</v>
      </c>
      <c r="B1422" s="525"/>
      <c r="C1422" s="588">
        <v>450609</v>
      </c>
      <c r="D1422" s="585">
        <v>351683</v>
      </c>
    </row>
    <row r="1423" spans="1:4" s="75" customFormat="1" ht="14.25" customHeight="1" thickBot="1">
      <c r="A1423" s="510" t="s">
        <v>1244</v>
      </c>
      <c r="B1423" s="555"/>
      <c r="C1423" s="563">
        <f>SUM(C1420:C1422)</f>
        <v>540609</v>
      </c>
      <c r="D1423" s="564">
        <f>SUM(D1420:D1422)</f>
        <v>401683</v>
      </c>
    </row>
    <row r="1424" spans="1:4" s="75" customFormat="1" ht="7.5" customHeight="1" thickTop="1">
      <c r="A1424" s="236"/>
      <c r="B1424" s="601"/>
      <c r="C1424" s="602"/>
      <c r="D1424" s="603"/>
    </row>
    <row r="1425" spans="1:4" ht="17.25" customHeight="1" thickBot="1">
      <c r="A1425" s="604" t="s">
        <v>1245</v>
      </c>
      <c r="B1425" s="40"/>
      <c r="C1425" s="646"/>
      <c r="D1425" s="40"/>
    </row>
    <row r="1426" spans="1:4" ht="12" customHeight="1" thickTop="1">
      <c r="A1426" s="302" t="s">
        <v>1246</v>
      </c>
      <c r="B1426" s="328"/>
      <c r="C1426" s="304" t="s">
        <v>718</v>
      </c>
      <c r="D1426" s="305" t="s">
        <v>719</v>
      </c>
    </row>
    <row r="1427" spans="1:4" ht="12" customHeight="1">
      <c r="A1427" s="457" t="s">
        <v>1247</v>
      </c>
      <c r="B1427" s="525"/>
      <c r="C1427" s="588">
        <v>14796</v>
      </c>
      <c r="D1427" s="585">
        <v>8085</v>
      </c>
    </row>
    <row r="1428" spans="1:4" ht="12" customHeight="1">
      <c r="A1428" s="457" t="s">
        <v>1248</v>
      </c>
      <c r="B1428" s="525"/>
      <c r="C1428" s="588" t="s">
        <v>457</v>
      </c>
      <c r="D1428" s="621" t="s">
        <v>457</v>
      </c>
    </row>
    <row r="1429" spans="1:4" s="75" customFormat="1" ht="14.25" customHeight="1" thickBot="1">
      <c r="A1429" s="510" t="s">
        <v>1249</v>
      </c>
      <c r="B1429" s="555"/>
      <c r="C1429" s="563">
        <f>SUM(C1427:C1428)</f>
        <v>14796</v>
      </c>
      <c r="D1429" s="564">
        <f>SUM(D1427:D1428)</f>
        <v>8085</v>
      </c>
    </row>
    <row r="1430" spans="1:4" s="75" customFormat="1" ht="7.5" customHeight="1" thickTop="1">
      <c r="A1430" s="236"/>
      <c r="B1430" s="601"/>
      <c r="C1430" s="602"/>
      <c r="D1430" s="603"/>
    </row>
    <row r="1431" spans="1:4" ht="17.25" customHeight="1" thickBot="1">
      <c r="A1431" s="604" t="s">
        <v>1250</v>
      </c>
      <c r="B1431" s="630"/>
      <c r="C1431" s="557"/>
      <c r="D1431" s="558"/>
    </row>
    <row r="1432" spans="1:4" ht="21.75" thickTop="1">
      <c r="A1432" s="658" t="s">
        <v>1251</v>
      </c>
      <c r="B1432" s="659"/>
      <c r="C1432" s="304" t="s">
        <v>718</v>
      </c>
      <c r="D1432" s="305" t="s">
        <v>719</v>
      </c>
    </row>
    <row r="1433" spans="1:5" s="75" customFormat="1" ht="12.75" customHeight="1">
      <c r="A1433" s="457" t="s">
        <v>0</v>
      </c>
      <c r="B1433" s="660"/>
      <c r="C1433" s="363">
        <v>5889605</v>
      </c>
      <c r="D1433" s="661">
        <v>5751663</v>
      </c>
      <c r="E1433" s="662"/>
    </row>
    <row r="1434" spans="1:5" s="75" customFormat="1" ht="12.75" customHeight="1">
      <c r="A1434" s="457" t="s">
        <v>1</v>
      </c>
      <c r="B1434" s="663"/>
      <c r="C1434" s="664">
        <f>SUM(C1435:C1437)</f>
        <v>686259</v>
      </c>
      <c r="D1434" s="665">
        <f>SUM(D1435:D1437)</f>
        <v>543798</v>
      </c>
      <c r="E1434" s="662"/>
    </row>
    <row r="1435" spans="1:5" s="75" customFormat="1" ht="12.75" customHeight="1">
      <c r="A1435" s="457" t="s">
        <v>2</v>
      </c>
      <c r="B1435" s="663"/>
      <c r="C1435" s="664">
        <v>86020</v>
      </c>
      <c r="D1435" s="665">
        <v>86020</v>
      </c>
      <c r="E1435" s="662"/>
    </row>
    <row r="1436" spans="1:5" s="75" customFormat="1" ht="12.75" customHeight="1">
      <c r="A1436" s="457" t="s">
        <v>3</v>
      </c>
      <c r="B1436" s="663"/>
      <c r="C1436" s="664">
        <v>51347</v>
      </c>
      <c r="D1436" s="665">
        <v>51347</v>
      </c>
      <c r="E1436" s="662"/>
    </row>
    <row r="1437" spans="1:5" s="75" customFormat="1" ht="12.75" customHeight="1">
      <c r="A1437" s="457" t="s">
        <v>4</v>
      </c>
      <c r="B1437" s="663"/>
      <c r="C1437" s="664">
        <v>548892</v>
      </c>
      <c r="D1437" s="665">
        <v>406431</v>
      </c>
      <c r="E1437" s="662"/>
    </row>
    <row r="1438" spans="1:5" s="75" customFormat="1" ht="12.75" customHeight="1">
      <c r="A1438" s="457" t="s">
        <v>5</v>
      </c>
      <c r="B1438" s="663"/>
      <c r="C1438" s="428" t="s">
        <v>457</v>
      </c>
      <c r="D1438" s="666" t="s">
        <v>457</v>
      </c>
      <c r="E1438" s="667"/>
    </row>
    <row r="1439" spans="1:5" s="75" customFormat="1" ht="12.75" customHeight="1">
      <c r="A1439" s="457" t="s">
        <v>6</v>
      </c>
      <c r="B1439" s="663"/>
      <c r="C1439" s="668">
        <f>SUM(C1440:C1441)</f>
        <v>58094</v>
      </c>
      <c r="D1439" s="669">
        <f>SUM(D1440:D1441)</f>
        <v>61427</v>
      </c>
      <c r="E1439" s="670"/>
    </row>
    <row r="1440" spans="1:5" s="75" customFormat="1" ht="12.75" customHeight="1">
      <c r="A1440" s="457" t="s">
        <v>7</v>
      </c>
      <c r="B1440" s="663"/>
      <c r="C1440" s="664">
        <v>51427</v>
      </c>
      <c r="D1440" s="665">
        <v>51427</v>
      </c>
      <c r="E1440" s="662"/>
    </row>
    <row r="1441" spans="1:5" s="75" customFormat="1" ht="12.75" customHeight="1">
      <c r="A1441" s="457" t="s">
        <v>8</v>
      </c>
      <c r="B1441" s="663"/>
      <c r="C1441" s="664">
        <v>6667</v>
      </c>
      <c r="D1441" s="665">
        <v>10000</v>
      </c>
      <c r="E1441" s="662"/>
    </row>
    <row r="1442" spans="1:5" s="75" customFormat="1" ht="12.75" customHeight="1">
      <c r="A1442" s="457" t="s">
        <v>9</v>
      </c>
      <c r="B1442" s="663"/>
      <c r="C1442" s="664">
        <v>108693</v>
      </c>
      <c r="D1442" s="665">
        <f>+D1434+D1439-D1443</f>
        <v>24923</v>
      </c>
      <c r="E1442" s="662"/>
    </row>
    <row r="1443" spans="1:5" s="75" customFormat="1" ht="12.75" customHeight="1">
      <c r="A1443" s="671" t="s">
        <v>10</v>
      </c>
      <c r="B1443" s="663"/>
      <c r="C1443" s="664">
        <v>635660</v>
      </c>
      <c r="D1443" s="665">
        <v>580302</v>
      </c>
      <c r="E1443" s="662"/>
    </row>
    <row r="1444" spans="1:5" s="75" customFormat="1" ht="12.75" customHeight="1" thickBot="1">
      <c r="A1444" s="521" t="s">
        <v>11</v>
      </c>
      <c r="B1444" s="672"/>
      <c r="C1444" s="1083">
        <f>(C1443/C1433)*100</f>
        <v>10.79291395602931</v>
      </c>
      <c r="D1444" s="1084">
        <f>(D1443/D1433)*100</f>
        <v>10.089290697316585</v>
      </c>
      <c r="E1444" s="673"/>
    </row>
    <row r="1445" spans="1:4" ht="12.75" customHeight="1" thickTop="1">
      <c r="A1445" s="604"/>
      <c r="B1445" s="630"/>
      <c r="C1445" s="557"/>
      <c r="D1445" s="558"/>
    </row>
    <row r="1446" spans="1:4" ht="12.75" customHeight="1">
      <c r="A1446" s="604"/>
      <c r="B1446" s="630"/>
      <c r="C1446" s="557"/>
      <c r="D1446" s="558"/>
    </row>
    <row r="1447" spans="1:4" ht="12.75" customHeight="1">
      <c r="A1447" s="604"/>
      <c r="B1447" s="630"/>
      <c r="C1447" s="557"/>
      <c r="D1447" s="558"/>
    </row>
    <row r="1448" spans="1:4" ht="12.75" customHeight="1" thickBot="1">
      <c r="A1448" s="604"/>
      <c r="B1448" s="630"/>
      <c r="C1448" s="557"/>
      <c r="D1448" s="558"/>
    </row>
    <row r="1449" spans="1:4" s="75" customFormat="1" ht="21.75" thickTop="1">
      <c r="A1449" s="658" t="s">
        <v>12</v>
      </c>
      <c r="B1449" s="659"/>
      <c r="C1449" s="304" t="s">
        <v>718</v>
      </c>
      <c r="D1449" s="305" t="s">
        <v>719</v>
      </c>
    </row>
    <row r="1450" spans="1:4" s="75" customFormat="1" ht="12.75" customHeight="1">
      <c r="A1450" s="457"/>
      <c r="B1450" s="674"/>
      <c r="C1450" s="675"/>
      <c r="D1450" s="676"/>
    </row>
    <row r="1451" spans="1:4" s="75" customFormat="1" ht="12.75" customHeight="1">
      <c r="A1451" s="457" t="s">
        <v>13</v>
      </c>
      <c r="B1451" s="674"/>
      <c r="C1451" s="677">
        <v>86020</v>
      </c>
      <c r="D1451" s="678">
        <v>86020</v>
      </c>
    </row>
    <row r="1452" spans="1:4" s="75" customFormat="1" ht="12.75" customHeight="1">
      <c r="A1452" s="457" t="s">
        <v>14</v>
      </c>
      <c r="B1452" s="674"/>
      <c r="C1452" s="677">
        <v>51347</v>
      </c>
      <c r="D1452" s="678">
        <v>51347</v>
      </c>
    </row>
    <row r="1453" spans="1:4" s="75" customFormat="1" ht="12.75" customHeight="1">
      <c r="A1453" s="457" t="s">
        <v>15</v>
      </c>
      <c r="B1453" s="674"/>
      <c r="C1453" s="677">
        <v>540609</v>
      </c>
      <c r="D1453" s="678">
        <v>401683</v>
      </c>
    </row>
    <row r="1454" spans="1:4" s="75" customFormat="1" ht="12.75" customHeight="1">
      <c r="A1454" s="457" t="s">
        <v>16</v>
      </c>
      <c r="B1454" s="674"/>
      <c r="C1454" s="677">
        <v>51427</v>
      </c>
      <c r="D1454" s="678">
        <v>51427</v>
      </c>
    </row>
    <row r="1455" spans="1:4" s="75" customFormat="1" ht="12.75" customHeight="1">
      <c r="A1455" s="457" t="s">
        <v>17</v>
      </c>
      <c r="B1455" s="674"/>
      <c r="C1455" s="677">
        <v>14796</v>
      </c>
      <c r="D1455" s="678">
        <v>8085</v>
      </c>
    </row>
    <row r="1456" spans="1:4" s="75" customFormat="1" ht="12.75" customHeight="1">
      <c r="A1456" s="457" t="s">
        <v>18</v>
      </c>
      <c r="B1456" s="674"/>
      <c r="C1456" s="679">
        <v>174066</v>
      </c>
      <c r="D1456" s="680">
        <v>185294</v>
      </c>
    </row>
    <row r="1457" spans="1:4" s="75" customFormat="1" ht="12.75" customHeight="1">
      <c r="A1457" s="681" t="s">
        <v>19</v>
      </c>
      <c r="B1457" s="674"/>
      <c r="C1457" s="189">
        <v>918265</v>
      </c>
      <c r="D1457" s="190">
        <f>D1456+D1451+D1452+D1453+D1454+D1455</f>
        <v>783856</v>
      </c>
    </row>
    <row r="1458" spans="1:4" s="75" customFormat="1" ht="12.75" customHeight="1">
      <c r="A1458" s="682" t="s">
        <v>20</v>
      </c>
      <c r="B1458" s="683"/>
      <c r="C1458" s="332">
        <v>68816</v>
      </c>
      <c r="D1458" s="346">
        <v>68816</v>
      </c>
    </row>
    <row r="1459" spans="1:4" s="75" customFormat="1" ht="12.75" customHeight="1" thickBot="1">
      <c r="A1459" s="521" t="s">
        <v>21</v>
      </c>
      <c r="B1459" s="684"/>
      <c r="C1459" s="685">
        <v>13.34</v>
      </c>
      <c r="D1459" s="686">
        <f>D1457/D1458</f>
        <v>11.390606835619623</v>
      </c>
    </row>
    <row r="1460" spans="1:4" ht="12.75" customHeight="1" thickTop="1">
      <c r="A1460" s="604"/>
      <c r="B1460" s="630"/>
      <c r="C1460" s="557"/>
      <c r="D1460" s="558"/>
    </row>
    <row r="1461" spans="1:4" ht="17.25" customHeight="1" thickBot="1">
      <c r="A1461" s="604" t="s">
        <v>22</v>
      </c>
      <c r="B1461" s="40"/>
      <c r="C1461" s="646"/>
      <c r="D1461" s="40"/>
    </row>
    <row r="1462" spans="1:4" ht="12" customHeight="1" thickTop="1">
      <c r="A1462" s="302" t="s">
        <v>23</v>
      </c>
      <c r="B1462" s="328"/>
      <c r="C1462" s="304" t="s">
        <v>718</v>
      </c>
      <c r="D1462" s="305" t="s">
        <v>719</v>
      </c>
    </row>
    <row r="1463" spans="1:4" ht="12" customHeight="1">
      <c r="A1463" s="457" t="s">
        <v>24</v>
      </c>
      <c r="B1463" s="525"/>
      <c r="C1463" s="548"/>
      <c r="D1463" s="549"/>
    </row>
    <row r="1464" spans="1:4" ht="12" customHeight="1">
      <c r="A1464" s="457" t="s">
        <v>25</v>
      </c>
      <c r="B1464" s="525"/>
      <c r="C1464" s="548" t="s">
        <v>457</v>
      </c>
      <c r="D1464" s="549" t="s">
        <v>457</v>
      </c>
    </row>
    <row r="1465" spans="1:4" ht="12" customHeight="1">
      <c r="A1465" s="457" t="s">
        <v>26</v>
      </c>
      <c r="B1465" s="525"/>
      <c r="C1465" s="258" t="s">
        <v>457</v>
      </c>
      <c r="D1465" s="687">
        <v>130</v>
      </c>
    </row>
    <row r="1466" spans="1:4" ht="12" customHeight="1">
      <c r="A1466" s="457" t="s">
        <v>27</v>
      </c>
      <c r="B1466" s="525"/>
      <c r="C1466" s="258" t="s">
        <v>457</v>
      </c>
      <c r="D1466" s="688" t="s">
        <v>457</v>
      </c>
    </row>
    <row r="1467" spans="1:4" ht="12" customHeight="1">
      <c r="A1467" s="457" t="s">
        <v>28</v>
      </c>
      <c r="B1467" s="525"/>
      <c r="C1467" s="588">
        <v>225093</v>
      </c>
      <c r="D1467" s="687">
        <v>199948</v>
      </c>
    </row>
    <row r="1468" spans="1:4" s="75" customFormat="1" ht="15" customHeight="1" thickBot="1">
      <c r="A1468" s="510" t="s">
        <v>29</v>
      </c>
      <c r="B1468" s="555"/>
      <c r="C1468" s="563">
        <f>C1467</f>
        <v>225093</v>
      </c>
      <c r="D1468" s="564">
        <f>SUM(D1464:D1467)</f>
        <v>200078</v>
      </c>
    </row>
    <row r="1469" spans="1:4" ht="7.5" customHeight="1" thickTop="1">
      <c r="A1469" s="236"/>
      <c r="B1469" s="556"/>
      <c r="C1469" s="557"/>
      <c r="D1469" s="558"/>
    </row>
    <row r="1470" spans="1:4" ht="7.5" customHeight="1">
      <c r="A1470" s="236"/>
      <c r="B1470" s="689"/>
      <c r="C1470" s="690"/>
      <c r="D1470" s="691"/>
    </row>
    <row r="1471" spans="1:4" s="75" customFormat="1" ht="15.75" customHeight="1">
      <c r="A1471" s="692" t="s">
        <v>30</v>
      </c>
      <c r="B1471" s="689"/>
      <c r="C1471" s="690"/>
      <c r="D1471" s="691"/>
    </row>
    <row r="1472" spans="1:4" s="75" customFormat="1" ht="15.75" customHeight="1">
      <c r="A1472" s="692" t="s">
        <v>31</v>
      </c>
      <c r="B1472" s="689"/>
      <c r="C1472" s="690"/>
      <c r="D1472" s="691"/>
    </row>
    <row r="1473" spans="1:4" s="75" customFormat="1" ht="15.75" customHeight="1">
      <c r="A1473" s="692"/>
      <c r="B1473" s="601"/>
      <c r="C1473" s="602"/>
      <c r="D1473" s="603"/>
    </row>
    <row r="1474" spans="1:4" ht="15" customHeight="1" thickBot="1">
      <c r="A1474" s="604" t="s">
        <v>32</v>
      </c>
      <c r="B1474" s="40"/>
      <c r="C1474" s="646"/>
      <c r="D1474" s="40"/>
    </row>
    <row r="1475" spans="1:4" ht="12" customHeight="1" thickTop="1">
      <c r="A1475" s="302" t="s">
        <v>33</v>
      </c>
      <c r="B1475" s="328"/>
      <c r="C1475" s="304" t="s">
        <v>718</v>
      </c>
      <c r="D1475" s="305" t="s">
        <v>719</v>
      </c>
    </row>
    <row r="1476" spans="1:4" ht="12" customHeight="1">
      <c r="A1476" s="457" t="s">
        <v>34</v>
      </c>
      <c r="B1476" s="525"/>
      <c r="C1476" s="217">
        <v>96040</v>
      </c>
      <c r="D1476" s="63">
        <v>109247</v>
      </c>
    </row>
    <row r="1477" spans="1:4" ht="12" customHeight="1">
      <c r="A1477" s="457" t="s">
        <v>35</v>
      </c>
      <c r="B1477" s="525"/>
      <c r="C1477" s="217">
        <v>608987</v>
      </c>
      <c r="D1477" s="63">
        <v>615589</v>
      </c>
    </row>
    <row r="1478" spans="1:4" ht="12" customHeight="1">
      <c r="A1478" s="457" t="s">
        <v>36</v>
      </c>
      <c r="B1478" s="525"/>
      <c r="C1478" s="217">
        <f>C1479</f>
        <v>354535</v>
      </c>
      <c r="D1478" s="63">
        <f>+D1479</f>
        <v>463275</v>
      </c>
    </row>
    <row r="1479" spans="1:4" ht="12" customHeight="1">
      <c r="A1479" s="457" t="s">
        <v>37</v>
      </c>
      <c r="B1479" s="525"/>
      <c r="C1479" s="217">
        <v>354535</v>
      </c>
      <c r="D1479" s="63">
        <v>463275</v>
      </c>
    </row>
    <row r="1480" spans="1:4" ht="12" customHeight="1">
      <c r="A1480" s="457" t="s">
        <v>38</v>
      </c>
      <c r="B1480" s="525"/>
      <c r="C1480" s="693" t="s">
        <v>457</v>
      </c>
      <c r="D1480" s="694" t="s">
        <v>457</v>
      </c>
    </row>
    <row r="1481" spans="1:4" ht="12" customHeight="1">
      <c r="A1481" s="457" t="s">
        <v>39</v>
      </c>
      <c r="B1481" s="525"/>
      <c r="C1481" s="217">
        <v>38485</v>
      </c>
      <c r="D1481" s="63">
        <v>38891</v>
      </c>
    </row>
    <row r="1482" spans="1:4" s="75" customFormat="1" ht="12" customHeight="1" thickBot="1">
      <c r="A1482" s="510" t="s">
        <v>40</v>
      </c>
      <c r="B1482" s="555"/>
      <c r="C1482" s="178">
        <f>+C1476+C1477+C1478+C1481</f>
        <v>1098047</v>
      </c>
      <c r="D1482" s="124">
        <f>+D1476+D1477+D1478+D1481</f>
        <v>1227002</v>
      </c>
    </row>
    <row r="1483" spans="1:4" ht="10.5" customHeight="1" thickTop="1">
      <c r="A1483" s="236"/>
      <c r="B1483" s="601"/>
      <c r="C1483" s="602"/>
      <c r="D1483" s="603"/>
    </row>
    <row r="1484" spans="1:4" ht="14.25" customHeight="1" thickBot="1">
      <c r="A1484" s="604" t="s">
        <v>41</v>
      </c>
      <c r="B1484" s="40"/>
      <c r="C1484" s="646"/>
      <c r="D1484" s="40"/>
    </row>
    <row r="1485" spans="1:4" ht="12" customHeight="1" thickTop="1">
      <c r="A1485" s="302" t="s">
        <v>42</v>
      </c>
      <c r="B1485" s="328"/>
      <c r="C1485" s="304" t="s">
        <v>718</v>
      </c>
      <c r="D1485" s="305" t="s">
        <v>719</v>
      </c>
    </row>
    <row r="1486" spans="1:4" ht="12" customHeight="1">
      <c r="A1486" s="457" t="s">
        <v>43</v>
      </c>
      <c r="B1486" s="525"/>
      <c r="C1486" s="217">
        <v>-82523</v>
      </c>
      <c r="D1486" s="420">
        <v>-100572</v>
      </c>
    </row>
    <row r="1487" spans="1:4" ht="12" customHeight="1">
      <c r="A1487" s="457" t="s">
        <v>44</v>
      </c>
      <c r="B1487" s="525"/>
      <c r="C1487" s="217">
        <v>-589301</v>
      </c>
      <c r="D1487" s="420">
        <v>-756416</v>
      </c>
    </row>
    <row r="1488" spans="1:4" ht="12" customHeight="1">
      <c r="A1488" s="457" t="s">
        <v>45</v>
      </c>
      <c r="B1488" s="525"/>
      <c r="C1488" s="217">
        <v>-1878</v>
      </c>
      <c r="D1488" s="420">
        <v>-1253</v>
      </c>
    </row>
    <row r="1489" spans="1:4" s="75" customFormat="1" ht="12" customHeight="1" thickBot="1">
      <c r="A1489" s="510" t="s">
        <v>46</v>
      </c>
      <c r="B1489" s="555"/>
      <c r="C1489" s="178">
        <f>SUM(C1486:C1488)</f>
        <v>-673702</v>
      </c>
      <c r="D1489" s="370">
        <f>+D1486+D1487+D1488</f>
        <v>-858241</v>
      </c>
    </row>
    <row r="1490" spans="1:4" ht="12.75" customHeight="1" thickTop="1">
      <c r="A1490" s="236"/>
      <c r="B1490" s="601"/>
      <c r="C1490" s="602"/>
      <c r="D1490" s="603"/>
    </row>
    <row r="1491" spans="1:4" ht="15" customHeight="1" thickBot="1">
      <c r="A1491" s="604" t="s">
        <v>47</v>
      </c>
      <c r="B1491" s="40"/>
      <c r="C1491" s="646"/>
      <c r="D1491" s="40"/>
    </row>
    <row r="1492" spans="1:4" ht="12" customHeight="1" thickTop="1">
      <c r="A1492" s="302" t="s">
        <v>48</v>
      </c>
      <c r="B1492" s="328"/>
      <c r="C1492" s="304" t="s">
        <v>718</v>
      </c>
      <c r="D1492" s="305" t="s">
        <v>719</v>
      </c>
    </row>
    <row r="1493" spans="1:4" ht="12" customHeight="1">
      <c r="A1493" s="457" t="s">
        <v>49</v>
      </c>
      <c r="B1493" s="525"/>
      <c r="C1493" s="217">
        <v>172342</v>
      </c>
      <c r="D1493" s="63">
        <f>123326-3</f>
        <v>123323</v>
      </c>
    </row>
    <row r="1494" spans="1:4" ht="12" customHeight="1">
      <c r="A1494" s="457" t="s">
        <v>50</v>
      </c>
      <c r="B1494" s="525"/>
      <c r="C1494" s="217">
        <v>16096</v>
      </c>
      <c r="D1494" s="63">
        <f>16429+3</f>
        <v>16432</v>
      </c>
    </row>
    <row r="1495" spans="1:4" s="75" customFormat="1" ht="12" customHeight="1" thickBot="1">
      <c r="A1495" s="510" t="s">
        <v>51</v>
      </c>
      <c r="B1495" s="555"/>
      <c r="C1495" s="178">
        <f>SUM(C1493:C1494)</f>
        <v>188438</v>
      </c>
      <c r="D1495" s="124">
        <f>+D1494+D1493</f>
        <v>139755</v>
      </c>
    </row>
    <row r="1496" spans="1:4" ht="13.5" customHeight="1" thickTop="1">
      <c r="A1496" s="236"/>
      <c r="B1496" s="601"/>
      <c r="C1496" s="602"/>
      <c r="D1496" s="603"/>
    </row>
    <row r="1497" spans="1:4" ht="14.25" customHeight="1" thickBot="1">
      <c r="A1497" s="604" t="s">
        <v>52</v>
      </c>
      <c r="B1497" s="40"/>
      <c r="C1497" s="646"/>
      <c r="D1497" s="40"/>
    </row>
    <row r="1498" spans="1:4" ht="22.5" customHeight="1" thickTop="1">
      <c r="A1498" s="302" t="s">
        <v>53</v>
      </c>
      <c r="B1498" s="328"/>
      <c r="C1498" s="304" t="s">
        <v>718</v>
      </c>
      <c r="D1498" s="305" t="s">
        <v>719</v>
      </c>
    </row>
    <row r="1499" spans="1:4" ht="12" customHeight="1">
      <c r="A1499" s="457" t="s">
        <v>54</v>
      </c>
      <c r="B1499" s="560"/>
      <c r="C1499" s="368">
        <v>4778</v>
      </c>
      <c r="D1499" s="695">
        <v>471</v>
      </c>
    </row>
    <row r="1500" spans="1:4" ht="12" customHeight="1">
      <c r="A1500" s="457" t="s">
        <v>55</v>
      </c>
      <c r="B1500" s="560"/>
      <c r="C1500" s="368">
        <v>-4154</v>
      </c>
      <c r="D1500" s="420">
        <v>22817</v>
      </c>
    </row>
    <row r="1501" spans="1:4" ht="12" customHeight="1">
      <c r="A1501" s="457" t="s">
        <v>56</v>
      </c>
      <c r="B1501" s="560"/>
      <c r="C1501" s="368" t="s">
        <v>457</v>
      </c>
      <c r="D1501" s="695">
        <v>16</v>
      </c>
    </row>
    <row r="1502" spans="1:4" s="75" customFormat="1" ht="22.5" customHeight="1" thickBot="1">
      <c r="A1502" s="510" t="s">
        <v>57</v>
      </c>
      <c r="B1502" s="555"/>
      <c r="C1502" s="416">
        <f>SUM(C1499:C1500)</f>
        <v>624</v>
      </c>
      <c r="D1502" s="85">
        <f>+D1501+D1500+D1499</f>
        <v>23304</v>
      </c>
    </row>
    <row r="1503" spans="1:4" ht="12" customHeight="1" thickTop="1">
      <c r="A1503" s="236"/>
      <c r="B1503" s="601"/>
      <c r="C1503" s="602"/>
      <c r="D1503" s="603"/>
    </row>
    <row r="1504" spans="1:4" ht="12" customHeight="1">
      <c r="A1504" s="236"/>
      <c r="B1504" s="601"/>
      <c r="C1504" s="602"/>
      <c r="D1504" s="603"/>
    </row>
    <row r="1505" spans="1:4" ht="12" customHeight="1">
      <c r="A1505" s="236"/>
      <c r="B1505" s="601"/>
      <c r="C1505" s="602"/>
      <c r="D1505" s="603"/>
    </row>
    <row r="1506" spans="1:4" ht="12" customHeight="1">
      <c r="A1506" s="236"/>
      <c r="B1506" s="601"/>
      <c r="C1506" s="602"/>
      <c r="D1506" s="603"/>
    </row>
    <row r="1507" spans="1:4" ht="12" customHeight="1">
      <c r="A1507" s="236"/>
      <c r="B1507" s="601"/>
      <c r="C1507" s="602"/>
      <c r="D1507" s="603"/>
    </row>
    <row r="1508" spans="1:4" ht="12" customHeight="1">
      <c r="A1508" s="236"/>
      <c r="B1508" s="601"/>
      <c r="C1508" s="602"/>
      <c r="D1508" s="603"/>
    </row>
    <row r="1509" spans="1:4" ht="12" customHeight="1">
      <c r="A1509" s="236"/>
      <c r="B1509" s="601"/>
      <c r="C1509" s="602"/>
      <c r="D1509" s="603"/>
    </row>
    <row r="1510" spans="1:4" ht="12" customHeight="1">
      <c r="A1510" s="236"/>
      <c r="B1510" s="601"/>
      <c r="C1510" s="602"/>
      <c r="D1510" s="603"/>
    </row>
    <row r="1511" spans="1:4" ht="14.25" customHeight="1" thickBot="1">
      <c r="A1511" s="604" t="s">
        <v>58</v>
      </c>
      <c r="B1511" s="40"/>
      <c r="C1511" s="646"/>
      <c r="D1511" s="40"/>
    </row>
    <row r="1512" spans="1:4" ht="12" customHeight="1" thickTop="1">
      <c r="A1512" s="302" t="s">
        <v>59</v>
      </c>
      <c r="B1512" s="328"/>
      <c r="C1512" s="304" t="s">
        <v>718</v>
      </c>
      <c r="D1512" s="305" t="s">
        <v>719</v>
      </c>
    </row>
    <row r="1513" spans="1:4" ht="12" customHeight="1">
      <c r="A1513" s="457" t="s">
        <v>60</v>
      </c>
      <c r="B1513" s="525"/>
      <c r="C1513" s="217">
        <v>69996</v>
      </c>
      <c r="D1513" s="420">
        <f>SUM(D1514:D1515)</f>
        <v>54746</v>
      </c>
    </row>
    <row r="1514" spans="1:4" ht="12" customHeight="1">
      <c r="A1514" s="457" t="s">
        <v>61</v>
      </c>
      <c r="B1514" s="525"/>
      <c r="C1514" s="217">
        <v>75763</v>
      </c>
      <c r="D1514" s="420">
        <v>75267</v>
      </c>
    </row>
    <row r="1515" spans="1:4" ht="12" customHeight="1">
      <c r="A1515" s="457" t="s">
        <v>62</v>
      </c>
      <c r="B1515" s="525"/>
      <c r="C1515" s="217">
        <v>-5767</v>
      </c>
      <c r="D1515" s="420">
        <v>-20521</v>
      </c>
    </row>
    <row r="1516" spans="1:4" ht="12" customHeight="1">
      <c r="A1516" s="457" t="s">
        <v>63</v>
      </c>
      <c r="B1516" s="525"/>
      <c r="C1516" s="217">
        <v>59474</v>
      </c>
      <c r="D1516" s="420">
        <v>37505</v>
      </c>
    </row>
    <row r="1517" spans="1:4" s="75" customFormat="1" ht="12" customHeight="1" thickBot="1">
      <c r="A1517" s="510" t="s">
        <v>64</v>
      </c>
      <c r="B1517" s="555"/>
      <c r="C1517" s="178">
        <f>+C1513+C1516</f>
        <v>129470</v>
      </c>
      <c r="D1517" s="370">
        <f>+D1513+D1516</f>
        <v>92251</v>
      </c>
    </row>
    <row r="1518" spans="1:4" ht="10.5" customHeight="1" thickTop="1">
      <c r="A1518" s="236"/>
      <c r="B1518" s="601"/>
      <c r="C1518" s="602"/>
      <c r="D1518" s="603"/>
    </row>
    <row r="1519" spans="1:4" ht="14.25" customHeight="1" thickBot="1">
      <c r="A1519" s="604" t="s">
        <v>65</v>
      </c>
      <c r="B1519" s="40"/>
      <c r="C1519" s="646"/>
      <c r="D1519" s="40"/>
    </row>
    <row r="1520" spans="1:4" ht="12" customHeight="1" thickTop="1">
      <c r="A1520" s="302" t="s">
        <v>66</v>
      </c>
      <c r="B1520" s="328"/>
      <c r="C1520" s="304" t="s">
        <v>718</v>
      </c>
      <c r="D1520" s="305" t="s">
        <v>719</v>
      </c>
    </row>
    <row r="1521" spans="1:4" ht="12" customHeight="1">
      <c r="A1521" s="457" t="s">
        <v>67</v>
      </c>
      <c r="B1521" s="525"/>
      <c r="C1521" s="588">
        <v>4883</v>
      </c>
      <c r="D1521" s="585">
        <v>4185</v>
      </c>
    </row>
    <row r="1522" spans="1:4" ht="12" customHeight="1">
      <c r="A1522" s="457" t="s">
        <v>68</v>
      </c>
      <c r="B1522" s="525"/>
      <c r="C1522" s="588">
        <v>670</v>
      </c>
      <c r="D1522" s="585">
        <v>5938</v>
      </c>
    </row>
    <row r="1523" spans="1:4" ht="12" customHeight="1">
      <c r="A1523" s="457" t="s">
        <v>69</v>
      </c>
      <c r="B1523" s="525"/>
      <c r="C1523" s="588">
        <v>41</v>
      </c>
      <c r="D1523" s="585">
        <v>1</v>
      </c>
    </row>
    <row r="1524" spans="1:4" ht="12" customHeight="1">
      <c r="A1524" s="457" t="s">
        <v>70</v>
      </c>
      <c r="B1524" s="525"/>
      <c r="C1524" s="588">
        <v>37</v>
      </c>
      <c r="D1524" s="585">
        <v>3783</v>
      </c>
    </row>
    <row r="1525" spans="1:4" ht="12" customHeight="1">
      <c r="A1525" s="457" t="s">
        <v>71</v>
      </c>
      <c r="B1525" s="525"/>
      <c r="C1525" s="588">
        <v>105</v>
      </c>
      <c r="D1525" s="585" t="s">
        <v>457</v>
      </c>
    </row>
    <row r="1526" spans="1:4" ht="12" customHeight="1">
      <c r="A1526" s="457" t="s">
        <v>72</v>
      </c>
      <c r="B1526" s="525"/>
      <c r="C1526" s="588">
        <f>SUM(C1527:C1530)</f>
        <v>64184</v>
      </c>
      <c r="D1526" s="585">
        <f>+D1527+D1530</f>
        <v>6151</v>
      </c>
    </row>
    <row r="1527" spans="1:4" ht="12" customHeight="1">
      <c r="A1527" s="634" t="s">
        <v>73</v>
      </c>
      <c r="B1527" s="525"/>
      <c r="C1527" s="588">
        <v>3104</v>
      </c>
      <c r="D1527" s="585">
        <v>3205</v>
      </c>
    </row>
    <row r="1528" spans="1:4" ht="12" customHeight="1">
      <c r="A1528" s="634" t="s">
        <v>74</v>
      </c>
      <c r="B1528" s="525"/>
      <c r="C1528" s="588">
        <v>48724</v>
      </c>
      <c r="D1528" s="585" t="s">
        <v>457</v>
      </c>
    </row>
    <row r="1529" spans="1:4" ht="12" customHeight="1">
      <c r="A1529" s="634" t="s">
        <v>75</v>
      </c>
      <c r="B1529" s="560"/>
      <c r="C1529" s="561">
        <v>9291</v>
      </c>
      <c r="D1529" s="562" t="s">
        <v>457</v>
      </c>
    </row>
    <row r="1530" spans="1:4" ht="12" customHeight="1">
      <c r="A1530" s="634" t="s">
        <v>812</v>
      </c>
      <c r="B1530" s="560"/>
      <c r="C1530" s="561">
        <v>3065</v>
      </c>
      <c r="D1530" s="562">
        <v>2946</v>
      </c>
    </row>
    <row r="1531" spans="1:4" s="75" customFormat="1" ht="14.25" customHeight="1" thickBot="1">
      <c r="A1531" s="510" t="s">
        <v>76</v>
      </c>
      <c r="B1531" s="555"/>
      <c r="C1531" s="563">
        <f>SUM(C1521:C1526)</f>
        <v>69920</v>
      </c>
      <c r="D1531" s="564">
        <f>D1521+D1522+D1523+D1524+D1526</f>
        <v>20058</v>
      </c>
    </row>
    <row r="1532" spans="1:4" ht="7.5" customHeight="1" thickTop="1">
      <c r="A1532" s="236"/>
      <c r="B1532" s="601"/>
      <c r="C1532" s="602"/>
      <c r="D1532" s="603"/>
    </row>
    <row r="1533" spans="1:4" ht="14.25" customHeight="1" thickBot="1">
      <c r="A1533" s="604" t="s">
        <v>77</v>
      </c>
      <c r="B1533" s="40"/>
      <c r="C1533" s="646"/>
      <c r="D1533" s="40"/>
    </row>
    <row r="1534" spans="1:4" ht="12" customHeight="1" thickTop="1">
      <c r="A1534" s="302" t="s">
        <v>78</v>
      </c>
      <c r="B1534" s="328"/>
      <c r="C1534" s="304" t="s">
        <v>718</v>
      </c>
      <c r="D1534" s="305" t="s">
        <v>719</v>
      </c>
    </row>
    <row r="1535" spans="1:4" ht="12" customHeight="1">
      <c r="A1535" s="457" t="s">
        <v>67</v>
      </c>
      <c r="B1535" s="525"/>
      <c r="C1535" s="217">
        <v>-1783</v>
      </c>
      <c r="D1535" s="420">
        <v>-1844</v>
      </c>
    </row>
    <row r="1536" spans="1:4" ht="12" customHeight="1">
      <c r="A1536" s="457" t="s">
        <v>68</v>
      </c>
      <c r="B1536" s="525"/>
      <c r="C1536" s="217">
        <v>-1399</v>
      </c>
      <c r="D1536" s="420">
        <v>-4529</v>
      </c>
    </row>
    <row r="1537" spans="1:4" ht="12" customHeight="1">
      <c r="A1537" s="457" t="s">
        <v>79</v>
      </c>
      <c r="B1537" s="525"/>
      <c r="C1537" s="217">
        <v>-16</v>
      </c>
      <c r="D1537" s="420">
        <v>-10</v>
      </c>
    </row>
    <row r="1538" spans="1:4" ht="12" customHeight="1">
      <c r="A1538" s="457" t="s">
        <v>80</v>
      </c>
      <c r="B1538" s="525"/>
      <c r="C1538" s="217">
        <v>-121</v>
      </c>
      <c r="D1538" s="420">
        <v>-279</v>
      </c>
    </row>
    <row r="1539" spans="1:4" ht="12" customHeight="1">
      <c r="A1539" s="457" t="s">
        <v>81</v>
      </c>
      <c r="B1539" s="525"/>
      <c r="C1539" s="217">
        <v>-158</v>
      </c>
      <c r="D1539" s="420">
        <v>-2023</v>
      </c>
    </row>
    <row r="1540" spans="1:4" ht="12" customHeight="1">
      <c r="A1540" s="457" t="s">
        <v>82</v>
      </c>
      <c r="B1540" s="525"/>
      <c r="C1540" s="217" t="s">
        <v>457</v>
      </c>
      <c r="D1540" s="420" t="s">
        <v>457</v>
      </c>
    </row>
    <row r="1541" spans="1:4" ht="12" customHeight="1">
      <c r="A1541" s="457" t="s">
        <v>83</v>
      </c>
      <c r="B1541" s="525"/>
      <c r="C1541" s="217">
        <f>SUM(C1542:C1545)</f>
        <v>-51518</v>
      </c>
      <c r="D1541" s="420">
        <v>-2051</v>
      </c>
    </row>
    <row r="1542" spans="1:4" ht="12" customHeight="1">
      <c r="A1542" s="634" t="s">
        <v>84</v>
      </c>
      <c r="B1542" s="525"/>
      <c r="C1542" s="217">
        <v>-436</v>
      </c>
      <c r="D1542" s="420">
        <v>-240</v>
      </c>
    </row>
    <row r="1543" spans="1:4" ht="12" customHeight="1">
      <c r="A1543" s="634" t="s">
        <v>85</v>
      </c>
      <c r="B1543" s="525"/>
      <c r="C1543" s="217">
        <v>-48744</v>
      </c>
      <c r="D1543" s="420" t="s">
        <v>457</v>
      </c>
    </row>
    <row r="1544" spans="1:4" ht="12" customHeight="1">
      <c r="A1544" s="634" t="s">
        <v>86</v>
      </c>
      <c r="B1544" s="525"/>
      <c r="C1544" s="217">
        <v>-889</v>
      </c>
      <c r="D1544" s="420" t="s">
        <v>457</v>
      </c>
    </row>
    <row r="1545" spans="1:4" ht="12" customHeight="1">
      <c r="A1545" s="634" t="s">
        <v>812</v>
      </c>
      <c r="B1545" s="525"/>
      <c r="C1545" s="217">
        <v>-1449</v>
      </c>
      <c r="D1545" s="420">
        <f>D1541-D1542</f>
        <v>-1811</v>
      </c>
    </row>
    <row r="1546" spans="1:4" s="75" customFormat="1" ht="12" customHeight="1" thickBot="1">
      <c r="A1546" s="510" t="s">
        <v>87</v>
      </c>
      <c r="B1546" s="555"/>
      <c r="C1546" s="178">
        <f>SUM(C1535:C1541)</f>
        <v>-54995</v>
      </c>
      <c r="D1546" s="370">
        <f>SUM(D1535:D1541)</f>
        <v>-10736</v>
      </c>
    </row>
    <row r="1547" spans="1:4" ht="9.75" customHeight="1" thickTop="1">
      <c r="A1547" s="236"/>
      <c r="B1547" s="601"/>
      <c r="C1547" s="602"/>
      <c r="D1547" s="603"/>
    </row>
    <row r="1548" spans="1:4" ht="14.25" customHeight="1" thickBot="1">
      <c r="A1548" s="604" t="s">
        <v>88</v>
      </c>
      <c r="B1548" s="40"/>
      <c r="C1548" s="646"/>
      <c r="D1548" s="40"/>
    </row>
    <row r="1549" spans="1:4" ht="12" customHeight="1" thickTop="1">
      <c r="A1549" s="302" t="s">
        <v>89</v>
      </c>
      <c r="B1549" s="328"/>
      <c r="C1549" s="304" t="s">
        <v>718</v>
      </c>
      <c r="D1549" s="305" t="s">
        <v>719</v>
      </c>
    </row>
    <row r="1550" spans="1:4" ht="12" customHeight="1">
      <c r="A1550" s="457" t="s">
        <v>90</v>
      </c>
      <c r="B1550" s="525"/>
      <c r="C1550" s="217">
        <v>-194355</v>
      </c>
      <c r="D1550" s="420">
        <v>-121333</v>
      </c>
    </row>
    <row r="1551" spans="1:4" ht="12" customHeight="1">
      <c r="A1551" s="457" t="s">
        <v>91</v>
      </c>
      <c r="B1551" s="525"/>
      <c r="C1551" s="217">
        <v>-41569</v>
      </c>
      <c r="D1551" s="420">
        <v>-62020</v>
      </c>
    </row>
    <row r="1552" spans="1:4" ht="12" customHeight="1">
      <c r="A1552" s="457" t="s">
        <v>92</v>
      </c>
      <c r="B1552" s="525"/>
      <c r="C1552" s="217">
        <v>-86577</v>
      </c>
      <c r="D1552" s="420">
        <v>-71507</v>
      </c>
    </row>
    <row r="1553" spans="1:4" ht="12" customHeight="1">
      <c r="A1553" s="457" t="s">
        <v>93</v>
      </c>
      <c r="B1553" s="525"/>
      <c r="C1553" s="217">
        <v>-5925</v>
      </c>
      <c r="D1553" s="420">
        <v>-5984</v>
      </c>
    </row>
    <row r="1554" spans="1:4" ht="12" customHeight="1">
      <c r="A1554" s="457" t="s">
        <v>94</v>
      </c>
      <c r="B1554" s="525"/>
      <c r="C1554" s="217">
        <v>-7073</v>
      </c>
      <c r="D1554" s="420">
        <v>-7337</v>
      </c>
    </row>
    <row r="1555" spans="1:4" ht="12" customHeight="1">
      <c r="A1555" s="457" t="s">
        <v>95</v>
      </c>
      <c r="B1555" s="525"/>
      <c r="C1555" s="332">
        <f>SUM(C1556:C1558)</f>
        <v>-55481</v>
      </c>
      <c r="D1555" s="333">
        <f>SUM(D1556:D1558)</f>
        <v>-44807</v>
      </c>
    </row>
    <row r="1556" spans="1:4" ht="12" customHeight="1">
      <c r="A1556" s="481" t="s">
        <v>96</v>
      </c>
      <c r="B1556" s="560"/>
      <c r="C1556" s="502">
        <v>-5804</v>
      </c>
      <c r="D1556" s="696">
        <v>-6119</v>
      </c>
    </row>
    <row r="1557" spans="1:4" ht="12" customHeight="1">
      <c r="A1557" s="481" t="s">
        <v>97</v>
      </c>
      <c r="B1557" s="560"/>
      <c r="C1557" s="502">
        <v>-13320</v>
      </c>
      <c r="D1557" s="696">
        <v>-13197</v>
      </c>
    </row>
    <row r="1558" spans="1:4" ht="12" customHeight="1">
      <c r="A1558" s="481" t="s">
        <v>812</v>
      </c>
      <c r="B1558" s="560"/>
      <c r="C1558" s="502">
        <v>-36357</v>
      </c>
      <c r="D1558" s="696">
        <v>-25491</v>
      </c>
    </row>
    <row r="1559" spans="1:4" s="75" customFormat="1" ht="18.75" customHeight="1" thickBot="1">
      <c r="A1559" s="510" t="s">
        <v>98</v>
      </c>
      <c r="B1559" s="555"/>
      <c r="C1559" s="563">
        <f>SUM(C1550:C1555)</f>
        <v>-390980</v>
      </c>
      <c r="D1559" s="697">
        <f>SUM(D1550:D1555)</f>
        <v>-312988</v>
      </c>
    </row>
    <row r="1560" spans="1:4" s="75" customFormat="1" ht="12" customHeight="1" thickTop="1">
      <c r="A1560" s="236"/>
      <c r="B1560" s="630"/>
      <c r="C1560" s="698"/>
      <c r="D1560" s="698"/>
    </row>
    <row r="1561" spans="1:4" ht="10.5" customHeight="1">
      <c r="A1561" s="236"/>
      <c r="B1561" s="601"/>
      <c r="C1561" s="602"/>
      <c r="D1561" s="603"/>
    </row>
    <row r="1562" spans="1:4" ht="12.75" customHeight="1">
      <c r="A1562" s="236"/>
      <c r="B1562" s="601"/>
      <c r="C1562" s="602"/>
      <c r="D1562" s="603"/>
    </row>
    <row r="1563" spans="1:4" ht="11.25" customHeight="1">
      <c r="A1563" s="236"/>
      <c r="B1563" s="601"/>
      <c r="C1563" s="602"/>
      <c r="D1563" s="603"/>
    </row>
    <row r="1564" spans="1:4" ht="4.5" customHeight="1">
      <c r="A1564" s="236"/>
      <c r="B1564" s="601"/>
      <c r="C1564" s="602"/>
      <c r="D1564" s="603"/>
    </row>
    <row r="1565" spans="1:4" ht="4.5" customHeight="1">
      <c r="A1565" s="236"/>
      <c r="B1565" s="601"/>
      <c r="C1565" s="602"/>
      <c r="D1565" s="603"/>
    </row>
    <row r="1566" spans="1:4" ht="4.5" customHeight="1">
      <c r="A1566" s="236"/>
      <c r="B1566" s="601"/>
      <c r="C1566" s="602"/>
      <c r="D1566" s="603"/>
    </row>
    <row r="1567" spans="1:4" ht="4.5" customHeight="1">
      <c r="A1567" s="236"/>
      <c r="B1567" s="601"/>
      <c r="C1567" s="602"/>
      <c r="D1567" s="603"/>
    </row>
    <row r="1568" spans="1:4" ht="4.5" customHeight="1">
      <c r="A1568" s="236"/>
      <c r="B1568" s="601"/>
      <c r="C1568" s="602"/>
      <c r="D1568" s="603"/>
    </row>
    <row r="1569" spans="1:4" ht="14.25" customHeight="1" thickBot="1">
      <c r="A1569" s="604" t="s">
        <v>99</v>
      </c>
      <c r="B1569" s="40"/>
      <c r="C1569" s="646"/>
      <c r="D1569" s="40"/>
    </row>
    <row r="1570" spans="1:4" ht="12" customHeight="1" thickTop="1">
      <c r="A1570" s="302" t="s">
        <v>100</v>
      </c>
      <c r="B1570" s="328"/>
      <c r="C1570" s="304" t="s">
        <v>718</v>
      </c>
      <c r="D1570" s="305" t="s">
        <v>719</v>
      </c>
    </row>
    <row r="1571" spans="1:4" ht="12" customHeight="1">
      <c r="A1571" s="457" t="s">
        <v>101</v>
      </c>
      <c r="B1571" s="525"/>
      <c r="C1571" s="258">
        <f>SUM(C1572:C1579)</f>
        <v>-122360</v>
      </c>
      <c r="D1571" s="270">
        <f>SUM(D1574:D1579)</f>
        <v>-98263</v>
      </c>
    </row>
    <row r="1572" spans="1:4" ht="12" customHeight="1">
      <c r="A1572" s="457" t="s">
        <v>102</v>
      </c>
      <c r="B1572" s="525"/>
      <c r="C1572" s="588">
        <v>-2479</v>
      </c>
      <c r="D1572" s="699" t="s">
        <v>457</v>
      </c>
    </row>
    <row r="1573" spans="1:4" ht="12" customHeight="1">
      <c r="A1573" s="457" t="s">
        <v>103</v>
      </c>
      <c r="B1573" s="525"/>
      <c r="C1573" s="588">
        <v>-1050</v>
      </c>
      <c r="D1573" s="699" t="s">
        <v>457</v>
      </c>
    </row>
    <row r="1574" spans="1:4" ht="12" customHeight="1">
      <c r="A1574" s="457" t="s">
        <v>104</v>
      </c>
      <c r="B1574" s="525"/>
      <c r="C1574" s="217">
        <v>-73713</v>
      </c>
      <c r="D1574" s="420">
        <v>-66528</v>
      </c>
    </row>
    <row r="1575" spans="1:4" ht="12" customHeight="1">
      <c r="A1575" s="457" t="s">
        <v>105</v>
      </c>
      <c r="B1575" s="525"/>
      <c r="C1575" s="217">
        <v>-2775</v>
      </c>
      <c r="D1575" s="420">
        <v>-321</v>
      </c>
    </row>
    <row r="1576" spans="1:4" ht="12" customHeight="1">
      <c r="A1576" s="457" t="s">
        <v>106</v>
      </c>
      <c r="B1576" s="525"/>
      <c r="C1576" s="217">
        <v>-35000</v>
      </c>
      <c r="D1576" s="420">
        <v>-25800</v>
      </c>
    </row>
    <row r="1577" spans="1:4" ht="12" customHeight="1">
      <c r="A1577" s="315" t="s">
        <v>107</v>
      </c>
      <c r="B1577" s="525"/>
      <c r="C1577" s="217">
        <v>-1823</v>
      </c>
      <c r="D1577" s="420">
        <v>-2323</v>
      </c>
    </row>
    <row r="1578" spans="1:4" ht="12" customHeight="1">
      <c r="A1578" s="315" t="s">
        <v>108</v>
      </c>
      <c r="B1578" s="525"/>
      <c r="C1578" s="217">
        <v>-4418</v>
      </c>
      <c r="D1578" s="420">
        <v>-2324</v>
      </c>
    </row>
    <row r="1579" spans="1:4" ht="12" customHeight="1">
      <c r="A1579" s="315" t="s">
        <v>109</v>
      </c>
      <c r="B1579" s="525"/>
      <c r="C1579" s="217">
        <v>-1102</v>
      </c>
      <c r="D1579" s="420">
        <v>-967</v>
      </c>
    </row>
    <row r="1580" spans="1:4" ht="12" customHeight="1">
      <c r="A1580" s="457" t="s">
        <v>110</v>
      </c>
      <c r="B1580" s="560"/>
      <c r="C1580" s="700">
        <f>SUM(C1581:C1582)</f>
        <v>-11594</v>
      </c>
      <c r="D1580" s="701">
        <f>D1581</f>
        <v>-5395</v>
      </c>
    </row>
    <row r="1581" spans="1:4" ht="12" customHeight="1">
      <c r="A1581" s="457" t="s">
        <v>111</v>
      </c>
      <c r="B1581" s="525"/>
      <c r="C1581" s="588">
        <v>-11594</v>
      </c>
      <c r="D1581" s="699">
        <v>-5395</v>
      </c>
    </row>
    <row r="1582" spans="1:4" ht="12" customHeight="1">
      <c r="A1582" s="457" t="s">
        <v>109</v>
      </c>
      <c r="B1582" s="525"/>
      <c r="C1582" s="548" t="s">
        <v>457</v>
      </c>
      <c r="D1582" s="549" t="s">
        <v>457</v>
      </c>
    </row>
    <row r="1583" spans="1:4" s="75" customFormat="1" ht="16.5" customHeight="1" thickBot="1">
      <c r="A1583" s="510" t="s">
        <v>112</v>
      </c>
      <c r="B1583" s="555"/>
      <c r="C1583" s="563">
        <f>C1571+C1580</f>
        <v>-133954</v>
      </c>
      <c r="D1583" s="697">
        <f>D1571+D1580</f>
        <v>-103658</v>
      </c>
    </row>
    <row r="1584" spans="1:4" ht="6.75" customHeight="1" thickTop="1">
      <c r="A1584" s="236"/>
      <c r="B1584" s="601"/>
      <c r="C1584" s="602"/>
      <c r="D1584" s="603"/>
    </row>
    <row r="1585" spans="1:4" ht="14.25" customHeight="1" thickBot="1">
      <c r="A1585" s="604" t="s">
        <v>113</v>
      </c>
      <c r="B1585" s="40"/>
      <c r="C1585" s="646"/>
      <c r="D1585" s="40"/>
    </row>
    <row r="1586" spans="1:4" ht="24" customHeight="1" thickTop="1">
      <c r="A1586" s="302" t="s">
        <v>114</v>
      </c>
      <c r="B1586" s="328"/>
      <c r="C1586" s="304" t="s">
        <v>718</v>
      </c>
      <c r="D1586" s="305" t="s">
        <v>719</v>
      </c>
    </row>
    <row r="1587" spans="1:4" ht="12" customHeight="1">
      <c r="A1587" s="457" t="s">
        <v>115</v>
      </c>
      <c r="B1587" s="525"/>
      <c r="C1587" s="258">
        <f>SUM(C1588:C1595)</f>
        <v>68748</v>
      </c>
      <c r="D1587" s="621">
        <f>SUM(D1590:D1595)</f>
        <v>72729</v>
      </c>
    </row>
    <row r="1588" spans="1:4" ht="12" customHeight="1">
      <c r="A1588" s="457" t="s">
        <v>102</v>
      </c>
      <c r="B1588" s="560"/>
      <c r="C1588" s="702">
        <v>502</v>
      </c>
      <c r="D1588" s="703" t="s">
        <v>457</v>
      </c>
    </row>
    <row r="1589" spans="1:4" ht="12" customHeight="1">
      <c r="A1589" s="457" t="s">
        <v>103</v>
      </c>
      <c r="B1589" s="560"/>
      <c r="C1589" s="702">
        <v>40</v>
      </c>
      <c r="D1589" s="703" t="s">
        <v>457</v>
      </c>
    </row>
    <row r="1590" spans="1:4" ht="12" customHeight="1">
      <c r="A1590" s="457" t="s">
        <v>104</v>
      </c>
      <c r="B1590" s="560"/>
      <c r="C1590" s="368">
        <v>58696</v>
      </c>
      <c r="D1590" s="695">
        <v>53726</v>
      </c>
    </row>
    <row r="1591" spans="1:4" ht="12" customHeight="1">
      <c r="A1591" s="457" t="s">
        <v>105</v>
      </c>
      <c r="B1591" s="560"/>
      <c r="C1591" s="368">
        <v>2521</v>
      </c>
      <c r="D1591" s="695" t="s">
        <v>457</v>
      </c>
    </row>
    <row r="1592" spans="1:4" ht="12" customHeight="1">
      <c r="A1592" s="457" t="s">
        <v>106</v>
      </c>
      <c r="B1592" s="560"/>
      <c r="C1592" s="368">
        <v>3000</v>
      </c>
      <c r="D1592" s="695" t="s">
        <v>457</v>
      </c>
    </row>
    <row r="1593" spans="1:4" ht="12" customHeight="1">
      <c r="A1593" s="457" t="s">
        <v>116</v>
      </c>
      <c r="B1593" s="560"/>
      <c r="C1593" s="368">
        <v>1145</v>
      </c>
      <c r="D1593" s="695">
        <v>13495</v>
      </c>
    </row>
    <row r="1594" spans="1:4" ht="12" customHeight="1">
      <c r="A1594" s="457" t="s">
        <v>117</v>
      </c>
      <c r="B1594" s="560"/>
      <c r="C1594" s="368">
        <v>2330</v>
      </c>
      <c r="D1594" s="695">
        <v>343</v>
      </c>
    </row>
    <row r="1595" spans="1:4" ht="12" customHeight="1">
      <c r="A1595" s="457" t="s">
        <v>109</v>
      </c>
      <c r="B1595" s="525"/>
      <c r="C1595" s="217">
        <v>514</v>
      </c>
      <c r="D1595" s="63">
        <v>5165</v>
      </c>
    </row>
    <row r="1596" spans="1:4" ht="12" customHeight="1">
      <c r="A1596" s="457" t="s">
        <v>118</v>
      </c>
      <c r="B1596" s="525"/>
      <c r="C1596" s="258">
        <f>C1597</f>
        <v>5004</v>
      </c>
      <c r="D1596" s="621">
        <f>D1597</f>
        <v>595</v>
      </c>
    </row>
    <row r="1597" spans="1:4" ht="12" customHeight="1">
      <c r="A1597" s="457" t="s">
        <v>119</v>
      </c>
      <c r="B1597" s="525"/>
      <c r="C1597" s="588">
        <v>5004</v>
      </c>
      <c r="D1597" s="585">
        <v>595</v>
      </c>
    </row>
    <row r="1598" spans="1:4" ht="12" customHeight="1">
      <c r="A1598" s="457" t="s">
        <v>109</v>
      </c>
      <c r="B1598" s="525"/>
      <c r="C1598" s="258" t="s">
        <v>457</v>
      </c>
      <c r="D1598" s="704" t="s">
        <v>457</v>
      </c>
    </row>
    <row r="1599" spans="1:4" s="75" customFormat="1" ht="15" customHeight="1" thickBot="1">
      <c r="A1599" s="510" t="s">
        <v>120</v>
      </c>
      <c r="B1599" s="555"/>
      <c r="C1599" s="563">
        <f>C1587+C1596</f>
        <v>73752</v>
      </c>
      <c r="D1599" s="564">
        <f>D1587+D1596</f>
        <v>73324</v>
      </c>
    </row>
    <row r="1600" spans="1:4" ht="12.75" customHeight="1" thickTop="1">
      <c r="A1600" s="236"/>
      <c r="B1600" s="601"/>
      <c r="C1600" s="602"/>
      <c r="D1600" s="603"/>
    </row>
    <row r="1601" spans="1:4" ht="14.25" customHeight="1" thickBot="1">
      <c r="A1601" s="604" t="s">
        <v>121</v>
      </c>
      <c r="B1601" s="40"/>
      <c r="C1601" s="646"/>
      <c r="D1601" s="40"/>
    </row>
    <row r="1602" spans="1:4" ht="12.75" customHeight="1" thickTop="1">
      <c r="A1602" s="302" t="s">
        <v>122</v>
      </c>
      <c r="B1602" s="328"/>
      <c r="C1602" s="304" t="s">
        <v>718</v>
      </c>
      <c r="D1602" s="305" t="s">
        <v>719</v>
      </c>
    </row>
    <row r="1603" spans="1:4" ht="12.75" customHeight="1">
      <c r="A1603" s="457" t="s">
        <v>123</v>
      </c>
      <c r="B1603" s="560"/>
      <c r="C1603" s="561">
        <v>144</v>
      </c>
      <c r="D1603" s="705">
        <v>777</v>
      </c>
    </row>
    <row r="1604" spans="1:4" ht="12.75" customHeight="1">
      <c r="A1604" s="457" t="s">
        <v>124</v>
      </c>
      <c r="B1604" s="560"/>
      <c r="C1604" s="631" t="s">
        <v>457</v>
      </c>
      <c r="D1604" s="706" t="s">
        <v>457</v>
      </c>
    </row>
    <row r="1605" spans="1:4" ht="12.75" customHeight="1">
      <c r="A1605" s="457" t="s">
        <v>125</v>
      </c>
      <c r="B1605" s="560"/>
      <c r="C1605" s="631" t="s">
        <v>457</v>
      </c>
      <c r="D1605" s="706" t="s">
        <v>457</v>
      </c>
    </row>
    <row r="1606" spans="1:4" ht="12.75" customHeight="1">
      <c r="A1606" s="457" t="s">
        <v>126</v>
      </c>
      <c r="B1606" s="525"/>
      <c r="C1606" s="258" t="s">
        <v>457</v>
      </c>
      <c r="D1606" s="704" t="s">
        <v>457</v>
      </c>
    </row>
    <row r="1607" spans="1:4" s="75" customFormat="1" ht="12.75" customHeight="1" thickBot="1">
      <c r="A1607" s="510" t="s">
        <v>127</v>
      </c>
      <c r="B1607" s="555"/>
      <c r="C1607" s="563">
        <f>C1603</f>
        <v>144</v>
      </c>
      <c r="D1607" s="620">
        <f>D1603</f>
        <v>777</v>
      </c>
    </row>
    <row r="1608" spans="1:4" ht="12.75" customHeight="1" thickTop="1">
      <c r="A1608" s="236"/>
      <c r="B1608" s="601"/>
      <c r="C1608" s="602"/>
      <c r="D1608" s="603"/>
    </row>
    <row r="1609" spans="1:4" ht="17.25" customHeight="1" thickBot="1">
      <c r="A1609" s="604" t="s">
        <v>128</v>
      </c>
      <c r="B1609" s="40"/>
      <c r="C1609" s="646"/>
      <c r="D1609" s="40"/>
    </row>
    <row r="1610" spans="1:4" ht="12.75" customHeight="1" thickTop="1">
      <c r="A1610" s="302" t="s">
        <v>129</v>
      </c>
      <c r="B1610" s="328"/>
      <c r="C1610" s="304" t="s">
        <v>718</v>
      </c>
      <c r="D1610" s="305" t="s">
        <v>719</v>
      </c>
    </row>
    <row r="1611" spans="1:4" ht="12.75" customHeight="1">
      <c r="A1611" s="457" t="s">
        <v>123</v>
      </c>
      <c r="B1611" s="525"/>
      <c r="C1611" s="217">
        <v>-323</v>
      </c>
      <c r="D1611" s="420">
        <v>-818</v>
      </c>
    </row>
    <row r="1612" spans="1:4" ht="12.75" customHeight="1">
      <c r="A1612" s="457" t="s">
        <v>130</v>
      </c>
      <c r="B1612" s="560"/>
      <c r="C1612" s="707" t="s">
        <v>457</v>
      </c>
      <c r="D1612" s="708" t="s">
        <v>457</v>
      </c>
    </row>
    <row r="1613" spans="1:4" ht="12.75" customHeight="1">
      <c r="A1613" s="457" t="s">
        <v>131</v>
      </c>
      <c r="B1613" s="560"/>
      <c r="C1613" s="707" t="s">
        <v>457</v>
      </c>
      <c r="D1613" s="708" t="s">
        <v>457</v>
      </c>
    </row>
    <row r="1614" spans="1:4" ht="12.75" customHeight="1">
      <c r="A1614" s="457" t="s">
        <v>126</v>
      </c>
      <c r="B1614" s="525"/>
      <c r="C1614" s="548" t="s">
        <v>457</v>
      </c>
      <c r="D1614" s="549" t="s">
        <v>457</v>
      </c>
    </row>
    <row r="1615" spans="1:4" s="75" customFormat="1" ht="12.75" customHeight="1" thickBot="1">
      <c r="A1615" s="510" t="s">
        <v>132</v>
      </c>
      <c r="B1615" s="555"/>
      <c r="C1615" s="563">
        <f>C1611</f>
        <v>-323</v>
      </c>
      <c r="D1615" s="697">
        <f>D1611</f>
        <v>-818</v>
      </c>
    </row>
    <row r="1616" spans="1:4" s="75" customFormat="1" ht="12.75" customHeight="1" thickTop="1">
      <c r="A1616" s="236"/>
      <c r="B1616" s="630"/>
      <c r="C1616" s="557"/>
      <c r="D1616" s="558"/>
    </row>
    <row r="1617" spans="1:4" s="75" customFormat="1" ht="12.75" customHeight="1">
      <c r="A1617" s="236"/>
      <c r="B1617" s="630"/>
      <c r="C1617" s="557"/>
      <c r="D1617" s="558"/>
    </row>
    <row r="1618" spans="1:4" s="75" customFormat="1" ht="12.75" customHeight="1">
      <c r="A1618" s="236"/>
      <c r="B1618" s="556"/>
      <c r="C1618" s="557"/>
      <c r="D1618" s="558"/>
    </row>
    <row r="1619" spans="1:4" ht="9.75" customHeight="1">
      <c r="A1619" s="236"/>
      <c r="B1619" s="601"/>
      <c r="C1619" s="602"/>
      <c r="D1619" s="603"/>
    </row>
    <row r="1620" spans="1:4" ht="17.25" customHeight="1" thickBot="1">
      <c r="A1620" s="604" t="s">
        <v>133</v>
      </c>
      <c r="B1620" s="40"/>
      <c r="C1620" s="646"/>
      <c r="D1620" s="40"/>
    </row>
    <row r="1621" spans="1:4" ht="12.75" customHeight="1" thickTop="1">
      <c r="A1621" s="302" t="s">
        <v>134</v>
      </c>
      <c r="B1621" s="328"/>
      <c r="C1621" s="304" t="s">
        <v>718</v>
      </c>
      <c r="D1621" s="305" t="s">
        <v>719</v>
      </c>
    </row>
    <row r="1622" spans="1:4" ht="12.75" customHeight="1">
      <c r="A1622" s="457" t="s">
        <v>135</v>
      </c>
      <c r="B1622" s="525"/>
      <c r="C1622" s="322">
        <v>268656</v>
      </c>
      <c r="D1622" s="709">
        <v>276289</v>
      </c>
    </row>
    <row r="1623" spans="1:4" ht="12.75" customHeight="1">
      <c r="A1623" s="457" t="s">
        <v>136</v>
      </c>
      <c r="B1623" s="525"/>
      <c r="C1623" s="322">
        <v>16522</v>
      </c>
      <c r="D1623" s="709">
        <v>3535</v>
      </c>
    </row>
    <row r="1624" spans="1:4" ht="22.5" customHeight="1">
      <c r="A1624" s="457" t="s">
        <v>137</v>
      </c>
      <c r="B1624" s="525"/>
      <c r="C1624" s="322">
        <v>-3710</v>
      </c>
      <c r="D1624" s="709">
        <v>-21333</v>
      </c>
    </row>
    <row r="1625" spans="1:4" ht="24" customHeight="1">
      <c r="A1625" s="457" t="s">
        <v>138</v>
      </c>
      <c r="B1625" s="525"/>
      <c r="C1625" s="322">
        <v>-34391</v>
      </c>
      <c r="D1625" s="709">
        <v>52385</v>
      </c>
    </row>
    <row r="1626" spans="1:4" ht="24.75" customHeight="1">
      <c r="A1626" s="457" t="s">
        <v>139</v>
      </c>
      <c r="B1626" s="525"/>
      <c r="C1626" s="372" t="s">
        <v>457</v>
      </c>
      <c r="D1626" s="23">
        <v>-7819</v>
      </c>
    </row>
    <row r="1627" spans="1:4" ht="12.75" customHeight="1">
      <c r="A1627" s="457" t="s">
        <v>140</v>
      </c>
      <c r="B1627" s="525"/>
      <c r="C1627" s="372" t="s">
        <v>457</v>
      </c>
      <c r="D1627" s="23">
        <v>-7819</v>
      </c>
    </row>
    <row r="1628" spans="1:4" ht="12.75" customHeight="1">
      <c r="A1628" s="457" t="s">
        <v>141</v>
      </c>
      <c r="B1628" s="525"/>
      <c r="C1628" s="322">
        <v>247077</v>
      </c>
      <c r="D1628" s="709">
        <f>SUM(D1622:D1626)</f>
        <v>303057</v>
      </c>
    </row>
    <row r="1629" spans="1:4" ht="12.75" customHeight="1">
      <c r="A1629" s="457" t="s">
        <v>142</v>
      </c>
      <c r="B1629" s="525"/>
      <c r="C1629" s="322">
        <v>-84006</v>
      </c>
      <c r="D1629" s="709">
        <v>-109101</v>
      </c>
    </row>
    <row r="1630" spans="1:4" ht="12.75" customHeight="1">
      <c r="A1630" s="457" t="s">
        <v>143</v>
      </c>
      <c r="B1630" s="525"/>
      <c r="C1630" s="322">
        <v>1020</v>
      </c>
      <c r="D1630" s="709">
        <v>486</v>
      </c>
    </row>
    <row r="1631" spans="1:4" ht="12.75" customHeight="1">
      <c r="A1631" s="457" t="s">
        <v>144</v>
      </c>
      <c r="B1631" s="525"/>
      <c r="C1631" s="322">
        <v>-82986</v>
      </c>
      <c r="D1631" s="709">
        <f>SUM(D1629:D1630)</f>
        <v>-108615</v>
      </c>
    </row>
    <row r="1632" spans="1:4" ht="12.75" customHeight="1">
      <c r="A1632" s="457" t="s">
        <v>145</v>
      </c>
      <c r="B1632" s="525"/>
      <c r="C1632" s="322"/>
      <c r="D1632" s="709"/>
    </row>
    <row r="1633" spans="1:4" ht="12.75" customHeight="1">
      <c r="A1633" s="457" t="s">
        <v>146</v>
      </c>
      <c r="B1633" s="525"/>
      <c r="C1633" s="322">
        <v>92523</v>
      </c>
      <c r="D1633" s="709">
        <v>86263</v>
      </c>
    </row>
    <row r="1634" spans="1:4" ht="12.75" customHeight="1">
      <c r="A1634" s="457" t="s">
        <v>147</v>
      </c>
      <c r="B1634" s="525"/>
      <c r="C1634" s="322">
        <v>64091</v>
      </c>
      <c r="D1634" s="709">
        <v>69981</v>
      </c>
    </row>
    <row r="1635" spans="1:4" ht="12.75" customHeight="1">
      <c r="A1635" s="457" t="s">
        <v>148</v>
      </c>
      <c r="B1635" s="525"/>
      <c r="C1635" s="322">
        <v>-67270</v>
      </c>
      <c r="D1635" s="709">
        <v>-63721</v>
      </c>
    </row>
    <row r="1636" spans="1:4" ht="12.75" customHeight="1">
      <c r="A1636" s="457" t="s">
        <v>149</v>
      </c>
      <c r="B1636" s="525"/>
      <c r="C1636" s="322">
        <v>89344</v>
      </c>
      <c r="D1636" s="709">
        <f>SUM(D1633:D1635)</f>
        <v>92523</v>
      </c>
    </row>
    <row r="1637" spans="1:4" ht="12.75" customHeight="1">
      <c r="A1637" s="457" t="s">
        <v>150</v>
      </c>
      <c r="B1637" s="525"/>
      <c r="C1637" s="322"/>
      <c r="D1637" s="709"/>
    </row>
    <row r="1638" spans="1:4" ht="12.75" customHeight="1">
      <c r="A1638" s="457" t="s">
        <v>146</v>
      </c>
      <c r="B1638" s="525"/>
      <c r="C1638" s="322">
        <v>81240</v>
      </c>
      <c r="D1638" s="709">
        <v>56558</v>
      </c>
    </row>
    <row r="1639" spans="1:4" ht="12.75" customHeight="1">
      <c r="A1639" s="457" t="s">
        <v>147</v>
      </c>
      <c r="B1639" s="525"/>
      <c r="C1639" s="322">
        <v>69108</v>
      </c>
      <c r="D1639" s="709">
        <v>74260</v>
      </c>
    </row>
    <row r="1640" spans="1:4" ht="12.75" customHeight="1">
      <c r="A1640" s="457" t="s">
        <v>148</v>
      </c>
      <c r="B1640" s="525"/>
      <c r="C1640" s="322">
        <v>-83730</v>
      </c>
      <c r="D1640" s="709">
        <v>-49578</v>
      </c>
    </row>
    <row r="1641" spans="1:4" ht="12.75" customHeight="1">
      <c r="A1641" s="457" t="s">
        <v>149</v>
      </c>
      <c r="B1641" s="525"/>
      <c r="C1641" s="322">
        <v>66618</v>
      </c>
      <c r="D1641" s="709">
        <f>SUM(D1638:D1640)</f>
        <v>81240</v>
      </c>
    </row>
    <row r="1642" spans="1:4" s="75" customFormat="1" ht="24" customHeight="1" thickBot="1">
      <c r="A1642" s="510" t="s">
        <v>151</v>
      </c>
      <c r="B1642" s="555"/>
      <c r="C1642" s="862">
        <v>-94428</v>
      </c>
      <c r="D1642" s="863">
        <v>-90193</v>
      </c>
    </row>
    <row r="1643" spans="1:4" s="433" customFormat="1" ht="12.75" customHeight="1" thickTop="1">
      <c r="A1643" s="236"/>
      <c r="B1643" s="556"/>
      <c r="C1643" s="557"/>
      <c r="D1643" s="558"/>
    </row>
    <row r="1644" spans="1:4" s="433" customFormat="1" ht="12.75" customHeight="1">
      <c r="A1644" s="511"/>
      <c r="B1644" s="556"/>
      <c r="C1644" s="557"/>
      <c r="D1644" s="558"/>
    </row>
    <row r="1645" spans="1:4" s="433" customFormat="1" ht="12.75" customHeight="1">
      <c r="A1645" s="511"/>
      <c r="B1645" s="556"/>
      <c r="C1645" s="557"/>
      <c r="D1645" s="558"/>
    </row>
    <row r="1646" spans="1:4" s="433" customFormat="1" ht="12.75" customHeight="1">
      <c r="A1646" s="511"/>
      <c r="B1646" s="556"/>
      <c r="C1646" s="557"/>
      <c r="D1646" s="558"/>
    </row>
    <row r="1647" spans="1:4" s="433" customFormat="1" ht="12.75" customHeight="1">
      <c r="A1647" s="511"/>
      <c r="B1647" s="556"/>
      <c r="C1647" s="557"/>
      <c r="D1647" s="558"/>
    </row>
    <row r="1648" spans="1:4" s="433" customFormat="1" ht="12.75" customHeight="1">
      <c r="A1648" s="511"/>
      <c r="B1648" s="556"/>
      <c r="C1648" s="557"/>
      <c r="D1648" s="558"/>
    </row>
    <row r="1649" spans="1:4" s="433" customFormat="1" ht="12.75" customHeight="1">
      <c r="A1649" s="511"/>
      <c r="B1649" s="556"/>
      <c r="C1649" s="557"/>
      <c r="D1649" s="558"/>
    </row>
    <row r="1650" spans="1:4" s="433" customFormat="1" ht="12.75" customHeight="1">
      <c r="A1650" s="511"/>
      <c r="B1650" s="556"/>
      <c r="C1650" s="557"/>
      <c r="D1650" s="558"/>
    </row>
    <row r="1651" spans="1:4" s="433" customFormat="1" ht="12.75" customHeight="1">
      <c r="A1651" s="511"/>
      <c r="B1651" s="556"/>
      <c r="C1651" s="557"/>
      <c r="D1651" s="558"/>
    </row>
    <row r="1652" spans="1:4" s="433" customFormat="1" ht="12.75" customHeight="1">
      <c r="A1652" s="511"/>
      <c r="B1652" s="556"/>
      <c r="C1652" s="557"/>
      <c r="D1652" s="558"/>
    </row>
    <row r="1653" spans="1:4" s="433" customFormat="1" ht="12.75" customHeight="1">
      <c r="A1653" s="511"/>
      <c r="B1653" s="556"/>
      <c r="C1653" s="557"/>
      <c r="D1653" s="558"/>
    </row>
    <row r="1654" spans="1:4" s="433" customFormat="1" ht="12.75" customHeight="1">
      <c r="A1654" s="511"/>
      <c r="B1654" s="556"/>
      <c r="C1654" s="557"/>
      <c r="D1654" s="558"/>
    </row>
    <row r="1655" spans="1:4" s="433" customFormat="1" ht="12.75" customHeight="1">
      <c r="A1655" s="511"/>
      <c r="B1655" s="556"/>
      <c r="C1655" s="557"/>
      <c r="D1655" s="558"/>
    </row>
    <row r="1656" spans="1:4" s="433" customFormat="1" ht="12.75" customHeight="1">
      <c r="A1656" s="511"/>
      <c r="B1656" s="556"/>
      <c r="C1656" s="557"/>
      <c r="D1656" s="558"/>
    </row>
    <row r="1657" spans="1:4" s="433" customFormat="1" ht="12.75" customHeight="1">
      <c r="A1657" s="511"/>
      <c r="B1657" s="556"/>
      <c r="C1657" s="557"/>
      <c r="D1657" s="558"/>
    </row>
    <row r="1658" spans="1:4" s="433" customFormat="1" ht="12.75" customHeight="1">
      <c r="A1658" s="511"/>
      <c r="B1658" s="556"/>
      <c r="C1658" s="557"/>
      <c r="D1658" s="558"/>
    </row>
    <row r="1659" spans="1:4" s="433" customFormat="1" ht="12.75" customHeight="1">
      <c r="A1659" s="511"/>
      <c r="B1659" s="601"/>
      <c r="C1659" s="602"/>
      <c r="D1659" s="603"/>
    </row>
    <row r="1660" spans="1:4" s="433" customFormat="1" ht="12.75" customHeight="1">
      <c r="A1660" s="511"/>
      <c r="B1660" s="601"/>
      <c r="C1660" s="602"/>
      <c r="D1660" s="603"/>
    </row>
    <row r="1661" spans="1:4" s="433" customFormat="1" ht="12.75" customHeight="1">
      <c r="A1661" s="511"/>
      <c r="B1661" s="601"/>
      <c r="C1661" s="602"/>
      <c r="D1661" s="603"/>
    </row>
    <row r="1662" spans="1:4" s="433" customFormat="1" ht="12.75" customHeight="1">
      <c r="A1662" s="511"/>
      <c r="B1662" s="601"/>
      <c r="C1662" s="602"/>
      <c r="D1662" s="603"/>
    </row>
    <row r="1663" spans="1:4" s="433" customFormat="1" ht="12.75" customHeight="1">
      <c r="A1663" s="511"/>
      <c r="B1663" s="601"/>
      <c r="C1663" s="602"/>
      <c r="D1663" s="603"/>
    </row>
    <row r="1664" spans="1:4" s="433" customFormat="1" ht="12.75" customHeight="1">
      <c r="A1664" s="511"/>
      <c r="B1664" s="601"/>
      <c r="C1664" s="602"/>
      <c r="D1664" s="603"/>
    </row>
    <row r="1665" spans="1:4" s="433" customFormat="1" ht="12.75" customHeight="1">
      <c r="A1665" s="511"/>
      <c r="B1665" s="601"/>
      <c r="C1665" s="602"/>
      <c r="D1665" s="603"/>
    </row>
    <row r="1666" spans="1:4" s="433" customFormat="1" ht="12.75" customHeight="1">
      <c r="A1666" s="511"/>
      <c r="B1666" s="601"/>
      <c r="C1666" s="602"/>
      <c r="D1666" s="603"/>
    </row>
    <row r="1667" spans="1:4" s="433" customFormat="1" ht="12.75" customHeight="1">
      <c r="A1667" s="511"/>
      <c r="B1667" s="601"/>
      <c r="C1667" s="602"/>
      <c r="D1667" s="603"/>
    </row>
    <row r="1668" spans="1:4" s="433" customFormat="1" ht="12.75" customHeight="1">
      <c r="A1668" s="511"/>
      <c r="B1668" s="601"/>
      <c r="C1668" s="602"/>
      <c r="D1668" s="603"/>
    </row>
    <row r="1669" spans="1:4" s="433" customFormat="1" ht="12.75" customHeight="1">
      <c r="A1669" s="511"/>
      <c r="B1669" s="601"/>
      <c r="C1669" s="602"/>
      <c r="D1669" s="603"/>
    </row>
    <row r="1670" spans="1:4" s="433" customFormat="1" ht="12.75" customHeight="1">
      <c r="A1670" s="511"/>
      <c r="B1670" s="601"/>
      <c r="C1670" s="602"/>
      <c r="D1670" s="603"/>
    </row>
    <row r="1671" spans="1:4" s="433" customFormat="1" ht="12.75" customHeight="1">
      <c r="A1671" s="511"/>
      <c r="B1671" s="601"/>
      <c r="C1671" s="602"/>
      <c r="D1671" s="603"/>
    </row>
    <row r="1672" spans="1:4" s="433" customFormat="1" ht="12.75" customHeight="1">
      <c r="A1672" s="511"/>
      <c r="B1672" s="601"/>
      <c r="C1672" s="602"/>
      <c r="D1672" s="603"/>
    </row>
    <row r="1673" spans="1:4" s="433" customFormat="1" ht="12.75" customHeight="1">
      <c r="A1673" s="511"/>
      <c r="B1673" s="601"/>
      <c r="C1673" s="602"/>
      <c r="D1673" s="603"/>
    </row>
    <row r="1674" spans="1:4" s="433" customFormat="1" ht="12.75" customHeight="1">
      <c r="A1674" s="511"/>
      <c r="B1674" s="601"/>
      <c r="C1674" s="602"/>
      <c r="D1674" s="603"/>
    </row>
    <row r="1675" spans="1:4" s="433" customFormat="1" ht="12.75" customHeight="1">
      <c r="A1675" s="511"/>
      <c r="B1675" s="601"/>
      <c r="C1675" s="602"/>
      <c r="D1675" s="603"/>
    </row>
    <row r="1676" spans="1:4" s="433" customFormat="1" ht="12.75" customHeight="1">
      <c r="A1676" s="511"/>
      <c r="B1676" s="601"/>
      <c r="C1676" s="602"/>
      <c r="D1676" s="603"/>
    </row>
    <row r="1677" spans="1:4" s="433" customFormat="1" ht="12.75" customHeight="1">
      <c r="A1677" s="511"/>
      <c r="B1677" s="601"/>
      <c r="C1677" s="602"/>
      <c r="D1677" s="603"/>
    </row>
    <row r="1678" spans="1:4" s="433" customFormat="1" ht="12.75" customHeight="1">
      <c r="A1678" s="511"/>
      <c r="B1678" s="601"/>
      <c r="C1678" s="602"/>
      <c r="D1678" s="603"/>
    </row>
    <row r="1679" spans="1:4" s="433" customFormat="1" ht="12.75" customHeight="1">
      <c r="A1679" s="511"/>
      <c r="B1679" s="601"/>
      <c r="C1679" s="602"/>
      <c r="D1679" s="603"/>
    </row>
    <row r="1680" spans="1:4" s="433" customFormat="1" ht="12.75" customHeight="1">
      <c r="A1680" s="511"/>
      <c r="B1680" s="601"/>
      <c r="C1680" s="602"/>
      <c r="D1680" s="603"/>
    </row>
    <row r="1681" spans="1:4" s="433" customFormat="1" ht="12.75" customHeight="1">
      <c r="A1681" s="511"/>
      <c r="B1681" s="601"/>
      <c r="C1681" s="602"/>
      <c r="D1681" s="603"/>
    </row>
    <row r="1682" spans="1:4" s="433" customFormat="1" ht="12.75" customHeight="1">
      <c r="A1682" s="511"/>
      <c r="B1682" s="601"/>
      <c r="C1682" s="602"/>
      <c r="D1682" s="603"/>
    </row>
    <row r="1683" spans="1:4" s="433" customFormat="1" ht="12.75" customHeight="1">
      <c r="A1683" s="511"/>
      <c r="B1683" s="601"/>
      <c r="C1683" s="602"/>
      <c r="D1683" s="603"/>
    </row>
    <row r="1684" spans="1:4" s="433" customFormat="1" ht="12.75" customHeight="1">
      <c r="A1684" s="511"/>
      <c r="B1684" s="601"/>
      <c r="C1684" s="602"/>
      <c r="D1684" s="603"/>
    </row>
    <row r="1685" spans="1:4" s="433" customFormat="1" ht="12.75" customHeight="1">
      <c r="A1685" s="511"/>
      <c r="B1685" s="601"/>
      <c r="C1685" s="602"/>
      <c r="D1685" s="603"/>
    </row>
    <row r="1686" spans="1:4" s="433" customFormat="1" ht="12.75" customHeight="1">
      <c r="A1686" s="511"/>
      <c r="B1686" s="601"/>
      <c r="C1686" s="602"/>
      <c r="D1686" s="603"/>
    </row>
    <row r="1687" spans="1:4" s="433" customFormat="1" ht="12.75" customHeight="1">
      <c r="A1687" s="511"/>
      <c r="B1687" s="601"/>
      <c r="C1687" s="602"/>
      <c r="D1687" s="603"/>
    </row>
    <row r="1688" spans="1:4" s="433" customFormat="1" ht="12.75" customHeight="1">
      <c r="A1688" s="511"/>
      <c r="B1688" s="601"/>
      <c r="C1688" s="602"/>
      <c r="D1688" s="603"/>
    </row>
    <row r="1689" spans="1:4" s="433" customFormat="1" ht="12.75" customHeight="1">
      <c r="A1689" s="511"/>
      <c r="B1689" s="601"/>
      <c r="C1689" s="602"/>
      <c r="D1689" s="603"/>
    </row>
    <row r="1690" spans="1:4" s="433" customFormat="1" ht="12.75" customHeight="1">
      <c r="A1690" s="511"/>
      <c r="B1690" s="601"/>
      <c r="C1690" s="602"/>
      <c r="D1690" s="603"/>
    </row>
    <row r="1691" spans="1:4" s="433" customFormat="1" ht="12.75" customHeight="1">
      <c r="A1691" s="511"/>
      <c r="B1691" s="601"/>
      <c r="C1691" s="602"/>
      <c r="D1691" s="603"/>
    </row>
    <row r="1692" spans="1:4" s="433" customFormat="1" ht="12.75" customHeight="1">
      <c r="A1692" s="511"/>
      <c r="B1692" s="601"/>
      <c r="C1692" s="602"/>
      <c r="D1692" s="603"/>
    </row>
    <row r="1693" spans="1:4" s="433" customFormat="1" ht="12.75" customHeight="1">
      <c r="A1693" s="511"/>
      <c r="B1693" s="601"/>
      <c r="C1693" s="602"/>
      <c r="D1693" s="603"/>
    </row>
    <row r="1694" spans="1:4" s="433" customFormat="1" ht="12.75" customHeight="1">
      <c r="A1694" s="511"/>
      <c r="B1694" s="601"/>
      <c r="C1694" s="602"/>
      <c r="D1694" s="603"/>
    </row>
    <row r="1695" spans="1:4" s="433" customFormat="1" ht="12.75" customHeight="1">
      <c r="A1695" s="511"/>
      <c r="B1695" s="601"/>
      <c r="C1695" s="602"/>
      <c r="D1695" s="603"/>
    </row>
    <row r="1696" spans="1:4" s="433" customFormat="1" ht="12.75" customHeight="1">
      <c r="A1696" s="511"/>
      <c r="B1696" s="601"/>
      <c r="C1696" s="602"/>
      <c r="D1696" s="603"/>
    </row>
    <row r="1697" spans="1:4" s="433" customFormat="1" ht="12.75" customHeight="1">
      <c r="A1697" s="511"/>
      <c r="B1697" s="601"/>
      <c r="C1697" s="602"/>
      <c r="D1697" s="603"/>
    </row>
    <row r="1698" spans="1:4" s="433" customFormat="1" ht="12.75" customHeight="1">
      <c r="A1698" s="511"/>
      <c r="B1698" s="601"/>
      <c r="C1698" s="602"/>
      <c r="D1698" s="603"/>
    </row>
    <row r="1699" spans="1:4" s="433" customFormat="1" ht="12.75" customHeight="1">
      <c r="A1699" s="511"/>
      <c r="B1699" s="601"/>
      <c r="C1699" s="602"/>
      <c r="D1699" s="603"/>
    </row>
    <row r="1700" spans="1:4" s="433" customFormat="1" ht="12.75" customHeight="1">
      <c r="A1700" s="511"/>
      <c r="B1700" s="601"/>
      <c r="C1700" s="602"/>
      <c r="D1700" s="603"/>
    </row>
    <row r="1701" spans="1:4" ht="20.25" customHeight="1" thickBot="1">
      <c r="A1701" s="604" t="s">
        <v>152</v>
      </c>
      <c r="B1701" s="40"/>
      <c r="C1701" s="646"/>
      <c r="D1701" s="40"/>
    </row>
    <row r="1702" spans="1:4" ht="24" customHeight="1" thickTop="1">
      <c r="A1702" s="302" t="s">
        <v>153</v>
      </c>
      <c r="B1702" s="328"/>
      <c r="C1702" s="304" t="s">
        <v>718</v>
      </c>
      <c r="D1702" s="305" t="s">
        <v>719</v>
      </c>
    </row>
    <row r="1703" spans="1:4" ht="12" customHeight="1">
      <c r="A1703" s="457" t="s">
        <v>154</v>
      </c>
      <c r="B1703" s="525"/>
      <c r="C1703" s="548" t="s">
        <v>457</v>
      </c>
      <c r="D1703" s="549" t="s">
        <v>457</v>
      </c>
    </row>
    <row r="1704" spans="1:4" s="75" customFormat="1" ht="12" customHeight="1" thickBot="1">
      <c r="A1704" s="510" t="s">
        <v>155</v>
      </c>
      <c r="B1704" s="555"/>
      <c r="C1704" s="587" t="s">
        <v>457</v>
      </c>
      <c r="D1704" s="629" t="s">
        <v>457</v>
      </c>
    </row>
    <row r="1705" spans="1:4" ht="8.25" customHeight="1" thickTop="1">
      <c r="A1705" s="236"/>
      <c r="B1705" s="601"/>
      <c r="C1705" s="710"/>
      <c r="D1705" s="711"/>
    </row>
    <row r="1706" spans="2:4" ht="8.25" customHeight="1">
      <c r="B1706" s="556"/>
      <c r="C1706" s="712"/>
      <c r="D1706" s="713"/>
    </row>
    <row r="1707" spans="1:4" ht="15" customHeight="1">
      <c r="A1707" s="604" t="s">
        <v>156</v>
      </c>
      <c r="B1707" s="556"/>
      <c r="C1707" s="712"/>
      <c r="D1707" s="713"/>
    </row>
    <row r="1708" spans="1:4" ht="17.25" customHeight="1" thickBot="1">
      <c r="A1708" s="714" t="s">
        <v>157</v>
      </c>
      <c r="B1708" s="40"/>
      <c r="C1708" s="646"/>
      <c r="D1708" s="40"/>
    </row>
    <row r="1709" spans="1:4" ht="17.25" customHeight="1" thickTop="1">
      <c r="A1709" s="302"/>
      <c r="B1709" s="328"/>
      <c r="C1709" s="304" t="s">
        <v>718</v>
      </c>
      <c r="D1709" s="305" t="s">
        <v>719</v>
      </c>
    </row>
    <row r="1710" spans="1:4" ht="13.5" customHeight="1">
      <c r="A1710" s="682" t="s">
        <v>158</v>
      </c>
      <c r="B1710" s="525"/>
      <c r="C1710" s="572">
        <v>174066</v>
      </c>
      <c r="D1710" s="573">
        <v>185294</v>
      </c>
    </row>
    <row r="1711" spans="1:4" ht="13.5" customHeight="1">
      <c r="A1711" s="682" t="s">
        <v>159</v>
      </c>
      <c r="B1711" s="525"/>
      <c r="C1711" s="572">
        <v>68816</v>
      </c>
      <c r="D1711" s="573">
        <v>68816</v>
      </c>
    </row>
    <row r="1712" spans="1:4" ht="13.5" customHeight="1" thickBot="1">
      <c r="A1712" s="582" t="s">
        <v>160</v>
      </c>
      <c r="B1712" s="574"/>
      <c r="C1712" s="715">
        <f>+C1710/C1711</f>
        <v>2.529440827714485</v>
      </c>
      <c r="D1712" s="716">
        <f>+D1710/D1711</f>
        <v>2.692600558009765</v>
      </c>
    </row>
    <row r="1713" spans="1:4" ht="12" customHeight="1" thickBot="1" thickTop="1">
      <c r="A1713" s="717"/>
      <c r="B1713" s="718"/>
      <c r="C1713" s="719"/>
      <c r="D1713" s="720"/>
    </row>
    <row r="1714" spans="1:4" ht="12" customHeight="1" thickTop="1">
      <c r="A1714" s="302" t="s">
        <v>161</v>
      </c>
      <c r="B1714" s="328"/>
      <c r="C1714" s="304" t="s">
        <v>718</v>
      </c>
      <c r="D1714" s="305" t="s">
        <v>719</v>
      </c>
    </row>
    <row r="1715" spans="1:4" ht="12" customHeight="1">
      <c r="A1715" s="682" t="s">
        <v>162</v>
      </c>
      <c r="B1715" s="525"/>
      <c r="C1715" s="572">
        <v>261812</v>
      </c>
      <c r="D1715" s="573">
        <f>181834+6077-3535</f>
        <v>184376</v>
      </c>
    </row>
    <row r="1716" spans="1:4" ht="12" customHeight="1">
      <c r="A1716" s="682" t="s">
        <v>163</v>
      </c>
      <c r="B1716" s="525"/>
      <c r="C1716" s="322">
        <v>-87746</v>
      </c>
      <c r="D1716" s="709">
        <f>7797-6077-802</f>
        <v>918</v>
      </c>
    </row>
    <row r="1717" spans="1:4" ht="22.5" customHeight="1">
      <c r="A1717" s="682" t="s">
        <v>164</v>
      </c>
      <c r="B1717" s="525"/>
      <c r="C1717" s="721" t="s">
        <v>457</v>
      </c>
      <c r="D1717" s="722" t="s">
        <v>457</v>
      </c>
    </row>
    <row r="1718" spans="1:4" s="75" customFormat="1" ht="15.75" customHeight="1" thickBot="1">
      <c r="A1718" s="723" t="s">
        <v>565</v>
      </c>
      <c r="B1718" s="555"/>
      <c r="C1718" s="546">
        <f>C1715+C1716</f>
        <v>174066</v>
      </c>
      <c r="D1718" s="547">
        <f>SUM(D1715:D1717)</f>
        <v>185294</v>
      </c>
    </row>
    <row r="1719" spans="1:4" s="75" customFormat="1" ht="15.75" customHeight="1" thickTop="1">
      <c r="A1719" s="236"/>
      <c r="B1719" s="630"/>
      <c r="C1719" s="724"/>
      <c r="D1719" s="725"/>
    </row>
    <row r="1720" spans="1:4" s="75" customFormat="1" ht="12" customHeight="1">
      <c r="A1720" s="236"/>
      <c r="B1720" s="630"/>
      <c r="C1720" s="557"/>
      <c r="D1720" s="558"/>
    </row>
    <row r="1721" spans="1:4" s="75" customFormat="1" ht="12.75" customHeight="1">
      <c r="A1721" s="236"/>
      <c r="B1721" s="630"/>
      <c r="C1721" s="557"/>
      <c r="D1721" s="558"/>
    </row>
    <row r="1722" spans="1:4" s="75" customFormat="1" ht="12.75" customHeight="1">
      <c r="A1722" s="236"/>
      <c r="B1722" s="630"/>
      <c r="C1722" s="557"/>
      <c r="D1722" s="558"/>
    </row>
    <row r="1723" spans="1:4" s="75" customFormat="1" ht="9.75" customHeight="1">
      <c r="A1723" s="236"/>
      <c r="B1723" s="726"/>
      <c r="C1723" s="690"/>
      <c r="D1723" s="691"/>
    </row>
    <row r="1724" spans="1:4" s="75" customFormat="1" ht="9.75" customHeight="1">
      <c r="A1724" s="236"/>
      <c r="B1724" s="726"/>
      <c r="C1724" s="690"/>
      <c r="D1724" s="691"/>
    </row>
    <row r="1725" spans="1:4" s="75" customFormat="1" ht="9.75" customHeight="1">
      <c r="A1725" s="236"/>
      <c r="B1725" s="726"/>
      <c r="C1725" s="690"/>
      <c r="D1725" s="691"/>
    </row>
    <row r="1726" spans="1:4" s="75" customFormat="1" ht="9.75" customHeight="1">
      <c r="A1726" s="236"/>
      <c r="B1726" s="726"/>
      <c r="C1726" s="690"/>
      <c r="D1726" s="691"/>
    </row>
    <row r="1727" spans="1:4" s="728" customFormat="1" ht="33.75" customHeight="1">
      <c r="A1727" s="727" t="s">
        <v>165</v>
      </c>
      <c r="B1727" s="726"/>
      <c r="C1727" s="690"/>
      <c r="D1727" s="691"/>
    </row>
    <row r="1728" spans="1:4" s="728" customFormat="1" ht="15" customHeight="1">
      <c r="A1728" s="727"/>
      <c r="B1728" s="726"/>
      <c r="C1728" s="690"/>
      <c r="D1728" s="691"/>
    </row>
    <row r="1729" spans="1:4" ht="12.75" customHeight="1">
      <c r="A1729" s="1088" t="s">
        <v>166</v>
      </c>
      <c r="B1729" s="1088"/>
      <c r="C1729" s="1088"/>
      <c r="D1729" s="1088"/>
    </row>
    <row r="1730" spans="1:4" ht="12.75" customHeight="1" thickBot="1">
      <c r="A1730" s="729"/>
      <c r="B1730" s="729"/>
      <c r="C1730" s="729"/>
      <c r="D1730" s="729"/>
    </row>
    <row r="1731" spans="1:4" ht="12.75" customHeight="1" thickTop="1">
      <c r="A1731" s="658"/>
      <c r="B1731" s="328"/>
      <c r="C1731" s="730" t="s">
        <v>718</v>
      </c>
      <c r="D1731" s="731" t="s">
        <v>719</v>
      </c>
    </row>
    <row r="1732" spans="1:4" ht="12.75" customHeight="1">
      <c r="A1732" s="732" t="s">
        <v>167</v>
      </c>
      <c r="B1732" s="525"/>
      <c r="C1732" s="606">
        <v>311549</v>
      </c>
      <c r="D1732" s="699">
        <v>180354</v>
      </c>
    </row>
    <row r="1733" spans="1:4" ht="12.75" customHeight="1">
      <c r="A1733" s="732" t="s">
        <v>168</v>
      </c>
      <c r="B1733" s="525"/>
      <c r="C1733" s="606">
        <v>1218</v>
      </c>
      <c r="D1733" s="699">
        <v>1715</v>
      </c>
    </row>
    <row r="1734" spans="1:4" ht="12.75" customHeight="1">
      <c r="A1734" s="732" t="s">
        <v>308</v>
      </c>
      <c r="B1734" s="525"/>
      <c r="C1734" s="606">
        <v>555419</v>
      </c>
      <c r="D1734" s="699">
        <v>306709</v>
      </c>
    </row>
    <row r="1735" spans="1:4" ht="12.75" customHeight="1">
      <c r="A1735" s="732" t="s">
        <v>309</v>
      </c>
      <c r="B1735" s="525"/>
      <c r="C1735" s="606">
        <v>44039</v>
      </c>
      <c r="D1735" s="699">
        <v>34914</v>
      </c>
    </row>
    <row r="1736" spans="1:4" ht="12.75" customHeight="1">
      <c r="A1736" s="732" t="s">
        <v>310</v>
      </c>
      <c r="B1736" s="525"/>
      <c r="C1736" s="606">
        <v>1913</v>
      </c>
      <c r="D1736" s="699">
        <v>1787</v>
      </c>
    </row>
    <row r="1737" spans="1:4" ht="12.75" customHeight="1" thickBot="1">
      <c r="A1737" s="723" t="s">
        <v>311</v>
      </c>
      <c r="B1737" s="555"/>
      <c r="C1737" s="610">
        <f>SUM(C1732:C1736)</f>
        <v>914138</v>
      </c>
      <c r="D1737" s="697">
        <f>SUM(D1732:D1736)</f>
        <v>525479</v>
      </c>
    </row>
    <row r="1738" spans="1:4" ht="18.75" customHeight="1" thickTop="1">
      <c r="A1738" s="236"/>
      <c r="B1738" s="556"/>
      <c r="C1738" s="712"/>
      <c r="D1738" s="713"/>
    </row>
    <row r="1739" spans="1:4" ht="12.75" customHeight="1">
      <c r="A1739" s="236"/>
      <c r="B1739" s="556"/>
      <c r="C1739" s="712"/>
      <c r="D1739" s="713"/>
    </row>
    <row r="1740" spans="1:4" ht="12.75" customHeight="1">
      <c r="A1740" s="236"/>
      <c r="B1740" s="556"/>
      <c r="C1740" s="712"/>
      <c r="D1740" s="713"/>
    </row>
    <row r="1741" spans="1:4" ht="12.75" customHeight="1">
      <c r="A1741" s="236"/>
      <c r="B1741" s="556"/>
      <c r="C1741" s="712"/>
      <c r="D1741" s="713"/>
    </row>
    <row r="1742" spans="1:4" ht="12.75" customHeight="1">
      <c r="A1742" s="236"/>
      <c r="B1742" s="556"/>
      <c r="C1742" s="712"/>
      <c r="D1742" s="713"/>
    </row>
    <row r="1743" spans="1:4" ht="12.75" customHeight="1">
      <c r="A1743" s="236"/>
      <c r="B1743" s="556"/>
      <c r="C1743" s="712"/>
      <c r="D1743" s="713"/>
    </row>
    <row r="1744" spans="1:4" ht="12.75" customHeight="1">
      <c r="A1744" s="236"/>
      <c r="B1744" s="556"/>
      <c r="C1744" s="712"/>
      <c r="D1744" s="713"/>
    </row>
    <row r="1745" ht="12.75" customHeight="1">
      <c r="A1745" s="236"/>
    </row>
    <row r="1816" ht="16.5">
      <c r="A1816" s="604" t="s">
        <v>312</v>
      </c>
    </row>
    <row r="1822" spans="2:4" ht="12.75">
      <c r="B1822" s="37"/>
      <c r="C1822" s="38"/>
      <c r="D1822" s="39"/>
    </row>
    <row r="1823" spans="2:4" s="41" customFormat="1" ht="12.75">
      <c r="B1823" s="37"/>
      <c r="C1823" s="38"/>
      <c r="D1823" s="39"/>
    </row>
    <row r="1824" spans="2:4" s="41" customFormat="1" ht="12.75">
      <c r="B1824" s="37"/>
      <c r="C1824" s="38"/>
      <c r="D1824" s="39"/>
    </row>
    <row r="1825" spans="2:4" s="41" customFormat="1" ht="12.75">
      <c r="B1825" s="37"/>
      <c r="C1825" s="38"/>
      <c r="D1825" s="39"/>
    </row>
  </sheetData>
  <mergeCells count="1">
    <mergeCell ref="A1729:D1729"/>
  </mergeCells>
  <printOptions horizontalCentered="1"/>
  <pageMargins left="0.7480314960629921" right="0.7480314960629921" top="0.7874015748031497" bottom="0.5905511811023623" header="0.3937007874015748" footer="0.3937007874015748"/>
  <pageSetup horizontalDpi="300" verticalDpi="300" orientation="portrait" paperSize="9" scale="91" r:id="rId3"/>
  <headerFooter alignWithMargins="0">
    <oddHeader>&amp;L&amp;"Times New Roman CE,Normalny"  WBK SA&amp;8
(nazwa emitenta)&amp;C&amp;"Times New Roman CE,Normalny"SAB-RS 1999             
            &amp;8(rok bieżący)&amp;R&amp;"Times New Roman,Normalny"w tys. zł</oddHeader>
    <oddFooter>&amp;C&amp;"Times New Roman CE,Normalny"Komisja Papierów Wartościowych i Giełd &amp;R&amp;"Times New Roman,Normalny"&amp;P</oddFooter>
  </headerFooter>
  <rowBreaks count="45" manualBreakCount="45">
    <brk id="1" max="255" man="1"/>
    <brk id="2" max="255" man="1"/>
    <brk id="3" max="255" man="1"/>
    <brk id="4" max="255" man="1"/>
    <brk id="5" max="255" man="1"/>
    <brk id="6" max="255" man="1"/>
    <brk id="7" max="255" man="1"/>
    <brk id="38" max="3" man="1"/>
    <brk id="93" max="3" man="1"/>
    <brk id="132" max="3" man="1"/>
    <brk id="174" max="3" man="1"/>
    <brk id="222" max="3" man="1"/>
    <brk id="268" max="3" man="1"/>
    <brk id="299" max="3" man="1"/>
    <brk id="339" max="3" man="1"/>
    <brk id="385" max="255" man="1"/>
    <brk id="436" max="3" man="1"/>
    <brk id="484" max="255" man="1"/>
    <brk id="528" max="255" man="1"/>
    <brk id="577" max="3" man="1"/>
    <brk id="650" max="255" man="1"/>
    <brk id="690" max="255" man="1"/>
    <brk id="693" max="255" man="1"/>
    <brk id="694" max="3" man="1"/>
    <brk id="721" max="255" man="1"/>
    <brk id="723" max="255" man="1"/>
    <brk id="777" max="255" man="1"/>
    <brk id="832" max="3" man="1"/>
    <brk id="873" max="3" man="1"/>
    <brk id="902" max="3" man="1"/>
    <brk id="903" max="255" man="1"/>
    <brk id="1030" max="3" man="1"/>
    <brk id="1078" max="3" man="1"/>
    <brk id="1130" max="3" man="1"/>
    <brk id="1182" max="3" man="1"/>
    <brk id="1216" max="3" man="1"/>
    <brk id="1270" max="3" man="1"/>
    <brk id="1328" max="3" man="1"/>
    <brk id="1384" max="3" man="1"/>
    <brk id="1424" max="3" man="1"/>
    <brk id="1469" max="3" man="1"/>
    <brk id="1532" max="255" man="1"/>
    <brk id="1600" max="255" man="1"/>
    <brk id="1643" max="255" man="1"/>
    <brk id="1700" max="3" man="1"/>
  </rowBreaks>
  <colBreaks count="1" manualBreakCount="1">
    <brk id="4" max="65535" man="1"/>
  </colBreaks>
  <drawing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AL623"/>
  <sheetViews>
    <sheetView workbookViewId="0" topLeftCell="A20">
      <selection activeCell="A32" sqref="A32"/>
    </sheetView>
  </sheetViews>
  <sheetFormatPr defaultColWidth="9.00390625" defaultRowHeight="12.75"/>
  <cols>
    <col min="1" max="1" width="21.75390625" style="33" customWidth="1"/>
    <col min="2" max="2" width="17.875" style="0" customWidth="1"/>
    <col min="3" max="3" width="12.625" style="0" customWidth="1"/>
    <col min="4" max="4" width="12.00390625" style="0" customWidth="1"/>
    <col min="5" max="5" width="12.25390625" style="0" customWidth="1"/>
    <col min="6" max="6" width="12.125" style="0" customWidth="1"/>
    <col min="7" max="7" width="13.25390625" style="0" customWidth="1"/>
    <col min="8" max="8" width="13.125" style="35" customWidth="1"/>
    <col min="9" max="9" width="11.25390625" style="0" customWidth="1"/>
    <col min="10" max="10" width="12.375" style="0" customWidth="1"/>
  </cols>
  <sheetData>
    <row r="1" spans="1:10" s="7" customFormat="1" ht="12.75" customHeight="1" thickTop="1">
      <c r="A1" s="1" t="s">
        <v>410</v>
      </c>
      <c r="B1" s="2"/>
      <c r="C1" s="2"/>
      <c r="D1" s="2"/>
      <c r="E1" s="2"/>
      <c r="F1" s="2"/>
      <c r="G1" s="3"/>
      <c r="H1" s="4"/>
      <c r="I1" s="5"/>
      <c r="J1" s="6"/>
    </row>
    <row r="2" spans="1:10" s="12" customFormat="1" ht="11.25">
      <c r="A2" s="8"/>
      <c r="B2" s="9" t="s">
        <v>411</v>
      </c>
      <c r="C2" s="9" t="s">
        <v>412</v>
      </c>
      <c r="D2" s="9" t="s">
        <v>413</v>
      </c>
      <c r="E2" s="9" t="s">
        <v>414</v>
      </c>
      <c r="F2" s="9" t="s">
        <v>415</v>
      </c>
      <c r="G2" s="9" t="s">
        <v>416</v>
      </c>
      <c r="H2" s="9" t="s">
        <v>417</v>
      </c>
      <c r="I2" s="10" t="s">
        <v>418</v>
      </c>
      <c r="J2" s="11"/>
    </row>
    <row r="3" spans="1:13" s="7" customFormat="1" ht="60.75" customHeight="1">
      <c r="A3" s="13"/>
      <c r="B3" s="14" t="s">
        <v>419</v>
      </c>
      <c r="C3" s="14" t="s">
        <v>420</v>
      </c>
      <c r="D3" s="14" t="s">
        <v>421</v>
      </c>
      <c r="E3" s="14" t="s">
        <v>422</v>
      </c>
      <c r="F3" s="14" t="s">
        <v>423</v>
      </c>
      <c r="G3" s="15" t="s">
        <v>424</v>
      </c>
      <c r="H3" s="16" t="s">
        <v>425</v>
      </c>
      <c r="I3" s="14" t="s">
        <v>426</v>
      </c>
      <c r="J3" s="17" t="s">
        <v>427</v>
      </c>
      <c r="M3" s="18"/>
    </row>
    <row r="4" spans="1:38" ht="45" customHeight="1">
      <c r="A4" s="19" t="s">
        <v>428</v>
      </c>
      <c r="B4" s="20">
        <v>39.360099999999996</v>
      </c>
      <c r="C4" s="21">
        <v>0</v>
      </c>
      <c r="D4" s="20">
        <v>23458</v>
      </c>
      <c r="E4" s="20">
        <v>15526</v>
      </c>
      <c r="F4" s="20">
        <v>20126</v>
      </c>
      <c r="G4" s="20">
        <v>8182</v>
      </c>
      <c r="H4" s="22">
        <v>5780</v>
      </c>
      <c r="I4" s="21">
        <v>0</v>
      </c>
      <c r="J4" s="23">
        <v>73111.3601</v>
      </c>
      <c r="K4" s="24"/>
      <c r="L4" s="25"/>
      <c r="M4" s="25"/>
      <c r="N4" s="25"/>
      <c r="O4" s="26"/>
      <c r="P4" s="26"/>
      <c r="Q4" s="26"/>
      <c r="R4" s="26"/>
      <c r="S4" s="26"/>
      <c r="T4" s="26"/>
      <c r="U4" s="26"/>
      <c r="V4" s="26"/>
      <c r="W4" s="26"/>
      <c r="X4" s="26"/>
      <c r="Y4" s="26"/>
      <c r="Z4" s="26"/>
      <c r="AA4" s="26"/>
      <c r="AB4" s="26"/>
      <c r="AC4" s="26"/>
      <c r="AD4" s="26"/>
      <c r="AE4" s="26"/>
      <c r="AF4" s="26"/>
      <c r="AG4" s="26"/>
      <c r="AH4" s="26"/>
      <c r="AI4" s="26"/>
      <c r="AJ4" s="26"/>
      <c r="AK4" s="26"/>
      <c r="AL4" s="26"/>
    </row>
    <row r="5" spans="1:38" ht="12.75" customHeight="1">
      <c r="A5" s="19" t="s">
        <v>429</v>
      </c>
      <c r="B5" s="21">
        <v>0</v>
      </c>
      <c r="C5" s="21">
        <v>0</v>
      </c>
      <c r="D5" s="21">
        <v>0</v>
      </c>
      <c r="E5" s="20">
        <v>3465</v>
      </c>
      <c r="F5" s="20">
        <v>23614</v>
      </c>
      <c r="G5" s="20">
        <v>17</v>
      </c>
      <c r="H5" s="22">
        <v>1164</v>
      </c>
      <c r="I5" s="21">
        <v>0</v>
      </c>
      <c r="J5" s="23">
        <v>28260</v>
      </c>
      <c r="K5" s="24"/>
      <c r="L5" s="25"/>
      <c r="M5" s="25"/>
      <c r="N5" s="25"/>
      <c r="O5" s="26"/>
      <c r="P5" s="26"/>
      <c r="Q5" s="26"/>
      <c r="R5" s="26"/>
      <c r="S5" s="26"/>
      <c r="T5" s="26"/>
      <c r="U5" s="26"/>
      <c r="V5" s="26"/>
      <c r="W5" s="26"/>
      <c r="X5" s="26"/>
      <c r="Y5" s="26"/>
      <c r="Z5" s="26"/>
      <c r="AA5" s="26"/>
      <c r="AB5" s="26"/>
      <c r="AC5" s="26"/>
      <c r="AD5" s="26"/>
      <c r="AE5" s="26"/>
      <c r="AF5" s="26"/>
      <c r="AG5" s="26"/>
      <c r="AH5" s="26"/>
      <c r="AI5" s="26"/>
      <c r="AJ5" s="26"/>
      <c r="AK5" s="26"/>
      <c r="AL5" s="26"/>
    </row>
    <row r="6" spans="1:38" ht="12.75">
      <c r="A6" s="19" t="s">
        <v>430</v>
      </c>
      <c r="B6" s="21">
        <v>0</v>
      </c>
      <c r="C6" s="21">
        <v>0</v>
      </c>
      <c r="D6" s="21">
        <v>0</v>
      </c>
      <c r="E6" s="20">
        <v>3465</v>
      </c>
      <c r="F6" s="20">
        <v>16021</v>
      </c>
      <c r="G6" s="21">
        <v>0</v>
      </c>
      <c r="H6" s="22">
        <v>9</v>
      </c>
      <c r="I6" s="21">
        <v>0</v>
      </c>
      <c r="J6" s="23">
        <v>19495</v>
      </c>
      <c r="K6" s="24"/>
      <c r="L6" s="25"/>
      <c r="M6" s="25"/>
      <c r="N6" s="25"/>
      <c r="O6" s="26"/>
      <c r="P6" s="26"/>
      <c r="Q6" s="26"/>
      <c r="R6" s="26"/>
      <c r="S6" s="26"/>
      <c r="T6" s="26"/>
      <c r="U6" s="26"/>
      <c r="V6" s="26"/>
      <c r="W6" s="26"/>
      <c r="X6" s="26"/>
      <c r="Y6" s="26"/>
      <c r="Z6" s="26"/>
      <c r="AA6" s="26"/>
      <c r="AB6" s="26"/>
      <c r="AC6" s="26"/>
      <c r="AD6" s="26"/>
      <c r="AE6" s="26"/>
      <c r="AF6" s="26"/>
      <c r="AG6" s="26"/>
      <c r="AH6" s="26"/>
      <c r="AI6" s="26"/>
      <c r="AJ6" s="26"/>
      <c r="AK6" s="26"/>
      <c r="AL6" s="26"/>
    </row>
    <row r="7" spans="1:38" ht="12.75">
      <c r="A7" s="19" t="s">
        <v>431</v>
      </c>
      <c r="B7" s="21">
        <v>0</v>
      </c>
      <c r="C7" s="21">
        <v>0</v>
      </c>
      <c r="D7" s="21">
        <v>0</v>
      </c>
      <c r="E7" s="21">
        <v>0</v>
      </c>
      <c r="F7" s="20">
        <v>1948</v>
      </c>
      <c r="G7" s="20">
        <v>17</v>
      </c>
      <c r="H7" s="22">
        <v>1125</v>
      </c>
      <c r="I7" s="21">
        <v>0</v>
      </c>
      <c r="J7" s="23">
        <v>3090</v>
      </c>
      <c r="K7" s="24"/>
      <c r="L7" s="25"/>
      <c r="M7" s="25"/>
      <c r="N7" s="25"/>
      <c r="O7" s="26"/>
      <c r="P7" s="26"/>
      <c r="Q7" s="26"/>
      <c r="R7" s="26"/>
      <c r="S7" s="26"/>
      <c r="T7" s="26"/>
      <c r="U7" s="26"/>
      <c r="V7" s="26"/>
      <c r="W7" s="26"/>
      <c r="X7" s="26"/>
      <c r="Y7" s="26"/>
      <c r="Z7" s="26"/>
      <c r="AA7" s="26"/>
      <c r="AB7" s="26"/>
      <c r="AC7" s="26"/>
      <c r="AD7" s="26"/>
      <c r="AE7" s="26"/>
      <c r="AF7" s="26"/>
      <c r="AG7" s="26"/>
      <c r="AH7" s="26"/>
      <c r="AI7" s="26"/>
      <c r="AJ7" s="26"/>
      <c r="AK7" s="26"/>
      <c r="AL7" s="26"/>
    </row>
    <row r="8" spans="1:38" ht="12.75">
      <c r="A8" s="19" t="s">
        <v>432</v>
      </c>
      <c r="B8" s="21">
        <v>0</v>
      </c>
      <c r="C8" s="21">
        <v>0</v>
      </c>
      <c r="D8" s="21">
        <v>0</v>
      </c>
      <c r="E8" s="21">
        <v>0</v>
      </c>
      <c r="F8" s="20">
        <v>844</v>
      </c>
      <c r="G8" s="21">
        <v>0</v>
      </c>
      <c r="H8" s="21">
        <v>0</v>
      </c>
      <c r="I8" s="21">
        <v>0</v>
      </c>
      <c r="J8" s="23">
        <v>844</v>
      </c>
      <c r="K8" s="24"/>
      <c r="L8" s="25"/>
      <c r="M8" s="25"/>
      <c r="N8" s="25"/>
      <c r="O8" s="26"/>
      <c r="P8" s="26"/>
      <c r="Q8" s="26"/>
      <c r="R8" s="26"/>
      <c r="S8" s="26"/>
      <c r="T8" s="26"/>
      <c r="U8" s="26"/>
      <c r="V8" s="26"/>
      <c r="W8" s="26"/>
      <c r="X8" s="26"/>
      <c r="Y8" s="26"/>
      <c r="Z8" s="26"/>
      <c r="AA8" s="26"/>
      <c r="AB8" s="26"/>
      <c r="AC8" s="26"/>
      <c r="AD8" s="26"/>
      <c r="AE8" s="26"/>
      <c r="AF8" s="26"/>
      <c r="AG8" s="26"/>
      <c r="AH8" s="26"/>
      <c r="AI8" s="26"/>
      <c r="AJ8" s="26"/>
      <c r="AK8" s="26"/>
      <c r="AL8" s="26"/>
    </row>
    <row r="9" spans="1:38" ht="12.75">
      <c r="A9" s="19" t="s">
        <v>433</v>
      </c>
      <c r="B9" s="21">
        <v>0</v>
      </c>
      <c r="C9" s="21">
        <v>0</v>
      </c>
      <c r="D9" s="21">
        <v>0</v>
      </c>
      <c r="E9" s="21">
        <v>0</v>
      </c>
      <c r="F9" s="20">
        <v>4801</v>
      </c>
      <c r="G9" s="21">
        <v>0</v>
      </c>
      <c r="H9" s="21">
        <v>0</v>
      </c>
      <c r="I9" s="21">
        <v>0</v>
      </c>
      <c r="J9" s="23">
        <v>4801</v>
      </c>
      <c r="K9" s="24"/>
      <c r="L9" s="25"/>
      <c r="M9" s="25"/>
      <c r="N9" s="25"/>
      <c r="O9" s="26"/>
      <c r="P9" s="26"/>
      <c r="Q9" s="26"/>
      <c r="R9" s="26"/>
      <c r="S9" s="26"/>
      <c r="T9" s="26"/>
      <c r="U9" s="26"/>
      <c r="V9" s="26"/>
      <c r="W9" s="26"/>
      <c r="X9" s="26"/>
      <c r="Y9" s="26"/>
      <c r="Z9" s="26"/>
      <c r="AA9" s="26"/>
      <c r="AB9" s="26"/>
      <c r="AC9" s="26"/>
      <c r="AD9" s="26"/>
      <c r="AE9" s="26"/>
      <c r="AF9" s="26"/>
      <c r="AG9" s="26"/>
      <c r="AH9" s="26"/>
      <c r="AI9" s="26"/>
      <c r="AJ9" s="26"/>
      <c r="AK9" s="26"/>
      <c r="AL9" s="26"/>
    </row>
    <row r="10" spans="1:38" ht="12.75">
      <c r="A10" s="19" t="s">
        <v>434</v>
      </c>
      <c r="B10" s="21">
        <v>0</v>
      </c>
      <c r="C10" s="21">
        <v>0</v>
      </c>
      <c r="D10" s="21">
        <v>0</v>
      </c>
      <c r="E10" s="21">
        <v>0</v>
      </c>
      <c r="F10" s="21">
        <v>0</v>
      </c>
      <c r="G10" s="21">
        <v>0</v>
      </c>
      <c r="H10" s="22">
        <v>30</v>
      </c>
      <c r="I10" s="21">
        <v>0</v>
      </c>
      <c r="J10" s="23">
        <v>30</v>
      </c>
      <c r="K10" s="24"/>
      <c r="L10" s="25"/>
      <c r="M10" s="25"/>
      <c r="N10" s="25"/>
      <c r="O10" s="26"/>
      <c r="P10" s="26"/>
      <c r="Q10" s="26"/>
      <c r="R10" s="26"/>
      <c r="S10" s="26"/>
      <c r="T10" s="26"/>
      <c r="U10" s="26"/>
      <c r="V10" s="26"/>
      <c r="W10" s="26"/>
      <c r="X10" s="26"/>
      <c r="Y10" s="26"/>
      <c r="Z10" s="26"/>
      <c r="AA10" s="26"/>
      <c r="AB10" s="26"/>
      <c r="AC10" s="26"/>
      <c r="AD10" s="26"/>
      <c r="AE10" s="26"/>
      <c r="AF10" s="26"/>
      <c r="AG10" s="26"/>
      <c r="AH10" s="26"/>
      <c r="AI10" s="26"/>
      <c r="AJ10" s="26"/>
      <c r="AK10" s="26"/>
      <c r="AL10" s="26"/>
    </row>
    <row r="11" spans="1:38" ht="12.75">
      <c r="A11" s="19" t="s">
        <v>435</v>
      </c>
      <c r="B11" s="21">
        <v>0</v>
      </c>
      <c r="C11" s="21">
        <v>0</v>
      </c>
      <c r="D11" s="21">
        <v>0</v>
      </c>
      <c r="E11" s="20">
        <v>-5049.3580999999995</v>
      </c>
      <c r="F11" s="20">
        <v>-2768</v>
      </c>
      <c r="G11" s="20">
        <v>-1.805</v>
      </c>
      <c r="H11" s="21">
        <v>0</v>
      </c>
      <c r="I11" s="21">
        <v>0</v>
      </c>
      <c r="J11" s="23">
        <v>-7819.1631</v>
      </c>
      <c r="K11" s="24"/>
      <c r="L11" s="25"/>
      <c r="M11" s="25"/>
      <c r="N11" s="25"/>
      <c r="O11" s="26"/>
      <c r="P11" s="26"/>
      <c r="Q11" s="26"/>
      <c r="R11" s="26"/>
      <c r="S11" s="26"/>
      <c r="T11" s="26"/>
      <c r="U11" s="26"/>
      <c r="V11" s="26"/>
      <c r="W11" s="26"/>
      <c r="X11" s="26"/>
      <c r="Y11" s="26"/>
      <c r="Z11" s="26"/>
      <c r="AA11" s="26"/>
      <c r="AB11" s="26"/>
      <c r="AC11" s="26"/>
      <c r="AD11" s="26"/>
      <c r="AE11" s="26"/>
      <c r="AF11" s="26"/>
      <c r="AG11" s="26"/>
      <c r="AH11" s="26"/>
      <c r="AI11" s="26"/>
      <c r="AJ11" s="26"/>
      <c r="AK11" s="26"/>
      <c r="AL11" s="26"/>
    </row>
    <row r="12" spans="1:38" ht="12.75">
      <c r="A12" s="19" t="s">
        <v>436</v>
      </c>
      <c r="B12" s="21">
        <v>0</v>
      </c>
      <c r="C12" s="21">
        <v>0</v>
      </c>
      <c r="D12" s="21">
        <v>0</v>
      </c>
      <c r="E12" s="20">
        <v>-245.89409999999998</v>
      </c>
      <c r="F12" s="20">
        <v>-974</v>
      </c>
      <c r="G12" s="20">
        <v>-1</v>
      </c>
      <c r="H12" s="21">
        <v>0</v>
      </c>
      <c r="I12" s="21">
        <v>0</v>
      </c>
      <c r="J12" s="23">
        <v>-1220.8941</v>
      </c>
      <c r="K12" s="24"/>
      <c r="L12" s="25"/>
      <c r="M12" s="25"/>
      <c r="N12" s="25"/>
      <c r="O12" s="26"/>
      <c r="P12" s="26"/>
      <c r="Q12" s="26"/>
      <c r="R12" s="26"/>
      <c r="S12" s="26"/>
      <c r="T12" s="26"/>
      <c r="U12" s="26"/>
      <c r="V12" s="26"/>
      <c r="W12" s="26"/>
      <c r="X12" s="26"/>
      <c r="Y12" s="26"/>
      <c r="Z12" s="26"/>
      <c r="AA12" s="26"/>
      <c r="AB12" s="26"/>
      <c r="AC12" s="26"/>
      <c r="AD12" s="26"/>
      <c r="AE12" s="26"/>
      <c r="AF12" s="26"/>
      <c r="AG12" s="26"/>
      <c r="AH12" s="26"/>
      <c r="AI12" s="26"/>
      <c r="AJ12" s="26"/>
      <c r="AK12" s="26"/>
      <c r="AL12" s="26"/>
    </row>
    <row r="13" spans="1:38" ht="12.75">
      <c r="A13" s="19" t="s">
        <v>437</v>
      </c>
      <c r="B13" s="21">
        <v>0</v>
      </c>
      <c r="C13" s="21">
        <v>0</v>
      </c>
      <c r="D13" s="21">
        <v>0</v>
      </c>
      <c r="E13" s="21">
        <v>0</v>
      </c>
      <c r="F13" s="20">
        <v>-6</v>
      </c>
      <c r="G13" s="21">
        <v>0</v>
      </c>
      <c r="H13" s="21">
        <v>0</v>
      </c>
      <c r="I13" s="21">
        <v>0</v>
      </c>
      <c r="J13" s="23">
        <v>-6</v>
      </c>
      <c r="K13" s="24"/>
      <c r="L13" s="25"/>
      <c r="M13" s="25"/>
      <c r="N13" s="25"/>
      <c r="O13" s="26"/>
      <c r="P13" s="26"/>
      <c r="Q13" s="26"/>
      <c r="R13" s="26"/>
      <c r="S13" s="26"/>
      <c r="T13" s="26"/>
      <c r="U13" s="26"/>
      <c r="V13" s="26"/>
      <c r="W13" s="26"/>
      <c r="X13" s="26"/>
      <c r="Y13" s="26"/>
      <c r="Z13" s="26"/>
      <c r="AA13" s="26"/>
      <c r="AB13" s="26"/>
      <c r="AC13" s="26"/>
      <c r="AD13" s="26"/>
      <c r="AE13" s="26"/>
      <c r="AF13" s="26"/>
      <c r="AG13" s="26"/>
      <c r="AH13" s="26"/>
      <c r="AI13" s="26"/>
      <c r="AJ13" s="26"/>
      <c r="AK13" s="26"/>
      <c r="AL13" s="26"/>
    </row>
    <row r="14" spans="1:38" ht="12.75">
      <c r="A14" s="19" t="s">
        <v>433</v>
      </c>
      <c r="B14" s="21">
        <v>0</v>
      </c>
      <c r="C14" s="21">
        <v>0</v>
      </c>
      <c r="D14" s="21">
        <v>0</v>
      </c>
      <c r="E14" s="20">
        <v>-4801</v>
      </c>
      <c r="F14" s="21">
        <v>0</v>
      </c>
      <c r="G14" s="21">
        <v>0</v>
      </c>
      <c r="H14" s="21">
        <v>0</v>
      </c>
      <c r="I14" s="21">
        <v>0</v>
      </c>
      <c r="J14" s="23">
        <v>-4801</v>
      </c>
      <c r="K14" s="24"/>
      <c r="L14" s="25"/>
      <c r="M14" s="25"/>
      <c r="N14" s="25"/>
      <c r="O14" s="26"/>
      <c r="P14" s="26"/>
      <c r="Q14" s="26"/>
      <c r="R14" s="26"/>
      <c r="S14" s="26"/>
      <c r="T14" s="26"/>
      <c r="U14" s="26"/>
      <c r="V14" s="26"/>
      <c r="W14" s="26"/>
      <c r="X14" s="26"/>
      <c r="Y14" s="26"/>
      <c r="Z14" s="26"/>
      <c r="AA14" s="26"/>
      <c r="AB14" s="26"/>
      <c r="AC14" s="26"/>
      <c r="AD14" s="26"/>
      <c r="AE14" s="26"/>
      <c r="AF14" s="26"/>
      <c r="AG14" s="26"/>
      <c r="AH14" s="26"/>
      <c r="AI14" s="26"/>
      <c r="AJ14" s="26"/>
      <c r="AK14" s="26"/>
      <c r="AL14" s="26"/>
    </row>
    <row r="15" spans="1:38" ht="12.75">
      <c r="A15" s="19" t="s">
        <v>438</v>
      </c>
      <c r="B15" s="21">
        <v>0</v>
      </c>
      <c r="C15" s="21">
        <v>0</v>
      </c>
      <c r="D15" s="21">
        <v>0</v>
      </c>
      <c r="E15" s="20">
        <v>-2.464</v>
      </c>
      <c r="F15" s="20">
        <v>-1788</v>
      </c>
      <c r="G15" s="20">
        <v>-0.805</v>
      </c>
      <c r="H15" s="21">
        <v>0</v>
      </c>
      <c r="I15" s="21">
        <v>0</v>
      </c>
      <c r="J15" s="23">
        <v>-1791.269</v>
      </c>
      <c r="K15" s="24"/>
      <c r="L15" s="25"/>
      <c r="M15" s="25"/>
      <c r="N15" s="25"/>
      <c r="O15" s="26"/>
      <c r="P15" s="26"/>
      <c r="Q15" s="26"/>
      <c r="R15" s="26"/>
      <c r="S15" s="26"/>
      <c r="T15" s="26"/>
      <c r="U15" s="26"/>
      <c r="V15" s="26"/>
      <c r="W15" s="26"/>
      <c r="X15" s="26"/>
      <c r="Y15" s="26"/>
      <c r="Z15" s="26"/>
      <c r="AA15" s="26"/>
      <c r="AB15" s="26"/>
      <c r="AC15" s="26"/>
      <c r="AD15" s="26"/>
      <c r="AE15" s="26"/>
      <c r="AF15" s="26"/>
      <c r="AG15" s="26"/>
      <c r="AH15" s="26"/>
      <c r="AI15" s="26"/>
      <c r="AJ15" s="26"/>
      <c r="AK15" s="26"/>
      <c r="AL15" s="26"/>
    </row>
    <row r="16" spans="1:38" ht="45" customHeight="1">
      <c r="A16" s="19" t="s">
        <v>439</v>
      </c>
      <c r="B16" s="20">
        <v>39.360099999999996</v>
      </c>
      <c r="C16" s="21">
        <v>0</v>
      </c>
      <c r="D16" s="20">
        <v>23458</v>
      </c>
      <c r="E16" s="20">
        <v>13941.6419</v>
      </c>
      <c r="F16" s="20">
        <v>40972</v>
      </c>
      <c r="G16" s="20">
        <v>8197.195</v>
      </c>
      <c r="H16" s="22">
        <v>6944</v>
      </c>
      <c r="I16" s="21">
        <v>0</v>
      </c>
      <c r="J16" s="23">
        <v>93552.19700000001</v>
      </c>
      <c r="K16" s="24"/>
      <c r="L16" s="25"/>
      <c r="M16" s="25"/>
      <c r="N16" s="25"/>
      <c r="O16" s="26"/>
      <c r="P16" s="26"/>
      <c r="Q16" s="26"/>
      <c r="R16" s="26"/>
      <c r="S16" s="26"/>
      <c r="T16" s="26"/>
      <c r="U16" s="26"/>
      <c r="V16" s="26"/>
      <c r="W16" s="26"/>
      <c r="X16" s="26"/>
      <c r="Y16" s="26"/>
      <c r="Z16" s="26"/>
      <c r="AA16" s="26"/>
      <c r="AB16" s="26"/>
      <c r="AC16" s="26"/>
      <c r="AD16" s="26"/>
      <c r="AE16" s="26"/>
      <c r="AF16" s="26"/>
      <c r="AG16" s="26"/>
      <c r="AH16" s="26"/>
      <c r="AI16" s="26"/>
      <c r="AJ16" s="26"/>
      <c r="AK16" s="26"/>
      <c r="AL16" s="26"/>
    </row>
    <row r="17" spans="1:38" ht="45" customHeight="1">
      <c r="A17" s="19" t="s">
        <v>440</v>
      </c>
      <c r="B17" s="20">
        <v>-7</v>
      </c>
      <c r="C17" s="21">
        <v>0</v>
      </c>
      <c r="D17" s="20">
        <v>-9768</v>
      </c>
      <c r="E17" s="20">
        <v>-5324</v>
      </c>
      <c r="F17" s="20">
        <v>-8351</v>
      </c>
      <c r="G17" s="21">
        <v>0</v>
      </c>
      <c r="H17" s="22">
        <v>-466</v>
      </c>
      <c r="I17" s="21">
        <v>0</v>
      </c>
      <c r="J17" s="23">
        <v>-23916</v>
      </c>
      <c r="K17" s="24"/>
      <c r="L17" s="25"/>
      <c r="M17" s="25"/>
      <c r="N17" s="25"/>
      <c r="O17" s="26"/>
      <c r="P17" s="26"/>
      <c r="Q17" s="26"/>
      <c r="R17" s="26"/>
      <c r="S17" s="26"/>
      <c r="T17" s="26"/>
      <c r="U17" s="26"/>
      <c r="V17" s="26"/>
      <c r="W17" s="26"/>
      <c r="X17" s="26"/>
      <c r="Y17" s="26"/>
      <c r="Z17" s="26"/>
      <c r="AA17" s="26"/>
      <c r="AB17" s="26"/>
      <c r="AC17" s="26"/>
      <c r="AD17" s="26"/>
      <c r="AE17" s="26"/>
      <c r="AF17" s="26"/>
      <c r="AG17" s="26"/>
      <c r="AH17" s="26"/>
      <c r="AI17" s="26"/>
      <c r="AJ17" s="26"/>
      <c r="AK17" s="26"/>
      <c r="AL17" s="26"/>
    </row>
    <row r="18" spans="1:38" ht="24" customHeight="1">
      <c r="A18" s="19" t="s">
        <v>441</v>
      </c>
      <c r="B18" s="20">
        <v>-8</v>
      </c>
      <c r="C18" s="21">
        <v>0</v>
      </c>
      <c r="D18" s="20">
        <v>-4691</v>
      </c>
      <c r="E18" s="20">
        <v>-1184</v>
      </c>
      <c r="F18" s="20">
        <v>-4871</v>
      </c>
      <c r="G18" s="21">
        <v>0</v>
      </c>
      <c r="H18" s="22">
        <v>-168</v>
      </c>
      <c r="I18" s="21">
        <v>0</v>
      </c>
      <c r="J18" s="23">
        <v>-10922</v>
      </c>
      <c r="K18" s="24"/>
      <c r="L18" s="25"/>
      <c r="M18" s="25"/>
      <c r="N18" s="25"/>
      <c r="O18" s="26"/>
      <c r="P18" s="26"/>
      <c r="Q18" s="26"/>
      <c r="R18" s="26"/>
      <c r="S18" s="26"/>
      <c r="T18" s="26"/>
      <c r="U18" s="26"/>
      <c r="V18" s="26"/>
      <c r="W18" s="26"/>
      <c r="X18" s="26"/>
      <c r="Y18" s="26"/>
      <c r="Z18" s="26"/>
      <c r="AA18" s="26"/>
      <c r="AB18" s="26"/>
      <c r="AC18" s="26"/>
      <c r="AD18" s="26"/>
      <c r="AE18" s="26"/>
      <c r="AF18" s="26"/>
      <c r="AG18" s="26"/>
      <c r="AH18" s="26"/>
      <c r="AI18" s="26"/>
      <c r="AJ18" s="26"/>
      <c r="AK18" s="26"/>
      <c r="AL18" s="26"/>
    </row>
    <row r="19" spans="1:38" ht="36">
      <c r="A19" s="19" t="s">
        <v>442</v>
      </c>
      <c r="B19" s="20">
        <v>-8</v>
      </c>
      <c r="C19" s="21">
        <v>0</v>
      </c>
      <c r="D19" s="20">
        <v>-4691</v>
      </c>
      <c r="E19" s="20">
        <v>-1718</v>
      </c>
      <c r="F19" s="20">
        <v>-5419</v>
      </c>
      <c r="G19" s="21">
        <v>0</v>
      </c>
      <c r="H19" s="22">
        <v>-168</v>
      </c>
      <c r="I19" s="21">
        <v>0</v>
      </c>
      <c r="J19" s="23">
        <v>-12004</v>
      </c>
      <c r="K19" s="24"/>
      <c r="L19" s="25"/>
      <c r="M19" s="25"/>
      <c r="N19" s="25"/>
      <c r="O19" s="26"/>
      <c r="P19" s="26"/>
      <c r="Q19" s="26"/>
      <c r="R19" s="26"/>
      <c r="S19" s="26"/>
      <c r="T19" s="26"/>
      <c r="U19" s="26"/>
      <c r="V19" s="26"/>
      <c r="W19" s="26"/>
      <c r="X19" s="26"/>
      <c r="Y19" s="26"/>
      <c r="Z19" s="26"/>
      <c r="AA19" s="26"/>
      <c r="AB19" s="26"/>
      <c r="AC19" s="26"/>
      <c r="AD19" s="26"/>
      <c r="AE19" s="26"/>
      <c r="AF19" s="26"/>
      <c r="AG19" s="26"/>
      <c r="AH19" s="26"/>
      <c r="AI19" s="26"/>
      <c r="AJ19" s="26"/>
      <c r="AK19" s="26"/>
      <c r="AL19" s="26"/>
    </row>
    <row r="20" spans="1:38" ht="24">
      <c r="A20" s="19" t="s">
        <v>443</v>
      </c>
      <c r="B20" s="21">
        <v>0</v>
      </c>
      <c r="C20" s="21">
        <v>0</v>
      </c>
      <c r="D20" s="21">
        <v>0</v>
      </c>
      <c r="E20" s="21">
        <v>0</v>
      </c>
      <c r="F20" s="20">
        <v>-256</v>
      </c>
      <c r="G20" s="21">
        <v>0</v>
      </c>
      <c r="H20" s="21">
        <v>0</v>
      </c>
      <c r="I20" s="21">
        <v>0</v>
      </c>
      <c r="J20" s="23">
        <v>-256</v>
      </c>
      <c r="K20" s="24"/>
      <c r="L20" s="25"/>
      <c r="M20" s="25"/>
      <c r="N20" s="25"/>
      <c r="O20" s="26"/>
      <c r="P20" s="26"/>
      <c r="Q20" s="26"/>
      <c r="R20" s="26"/>
      <c r="S20" s="26"/>
      <c r="T20" s="26"/>
      <c r="U20" s="26"/>
      <c r="V20" s="26"/>
      <c r="W20" s="26"/>
      <c r="X20" s="26"/>
      <c r="Y20" s="26"/>
      <c r="Z20" s="26"/>
      <c r="AA20" s="26"/>
      <c r="AB20" s="26"/>
      <c r="AC20" s="26"/>
      <c r="AD20" s="26"/>
      <c r="AE20" s="26"/>
      <c r="AF20" s="26"/>
      <c r="AG20" s="26"/>
      <c r="AH20" s="26"/>
      <c r="AI20" s="26"/>
      <c r="AJ20" s="26"/>
      <c r="AK20" s="26"/>
      <c r="AL20" s="26"/>
    </row>
    <row r="21" spans="1:38" ht="48">
      <c r="A21" s="19" t="s">
        <v>444</v>
      </c>
      <c r="B21" s="21">
        <v>0</v>
      </c>
      <c r="C21" s="21">
        <v>0</v>
      </c>
      <c r="D21" s="21">
        <v>0</v>
      </c>
      <c r="E21" s="20">
        <v>270</v>
      </c>
      <c r="F21" s="20">
        <v>1068</v>
      </c>
      <c r="G21" s="21">
        <v>0</v>
      </c>
      <c r="H21" s="21">
        <v>0</v>
      </c>
      <c r="I21" s="21">
        <v>0</v>
      </c>
      <c r="J21" s="23">
        <v>1338</v>
      </c>
      <c r="K21" s="24"/>
      <c r="L21" s="25"/>
      <c r="M21" s="25"/>
      <c r="N21" s="25"/>
      <c r="O21" s="26"/>
      <c r="P21" s="26"/>
      <c r="Q21" s="26"/>
      <c r="R21" s="26"/>
      <c r="S21" s="26"/>
      <c r="T21" s="26"/>
      <c r="U21" s="26"/>
      <c r="V21" s="26"/>
      <c r="W21" s="26"/>
      <c r="X21" s="26"/>
      <c r="Y21" s="26"/>
      <c r="Z21" s="26"/>
      <c r="AA21" s="26"/>
      <c r="AB21" s="26"/>
      <c r="AC21" s="26"/>
      <c r="AD21" s="26"/>
      <c r="AE21" s="26"/>
      <c r="AF21" s="26"/>
      <c r="AG21" s="26"/>
      <c r="AH21" s="26"/>
      <c r="AI21" s="26"/>
      <c r="AJ21" s="26"/>
      <c r="AK21" s="26"/>
      <c r="AL21" s="26"/>
    </row>
    <row r="22" spans="1:38" ht="24">
      <c r="A22" s="19" t="s">
        <v>445</v>
      </c>
      <c r="B22" s="21">
        <v>0</v>
      </c>
      <c r="C22" s="21">
        <v>0</v>
      </c>
      <c r="D22" s="21">
        <v>0</v>
      </c>
      <c r="E22" s="20">
        <v>264</v>
      </c>
      <c r="F22" s="20">
        <v>-264</v>
      </c>
      <c r="G22" s="21">
        <v>0</v>
      </c>
      <c r="H22" s="21">
        <v>0</v>
      </c>
      <c r="I22" s="21">
        <v>0</v>
      </c>
      <c r="J22" s="27">
        <v>0</v>
      </c>
      <c r="K22" s="24"/>
      <c r="L22" s="25"/>
      <c r="M22" s="25"/>
      <c r="N22" s="25"/>
      <c r="O22" s="26"/>
      <c r="P22" s="26"/>
      <c r="Q22" s="26"/>
      <c r="R22" s="26"/>
      <c r="S22" s="26"/>
      <c r="T22" s="26"/>
      <c r="U22" s="26"/>
      <c r="V22" s="26"/>
      <c r="W22" s="26"/>
      <c r="X22" s="26"/>
      <c r="Y22" s="26"/>
      <c r="Z22" s="26"/>
      <c r="AA22" s="26"/>
      <c r="AB22" s="26"/>
      <c r="AC22" s="26"/>
      <c r="AD22" s="26"/>
      <c r="AE22" s="26"/>
      <c r="AF22" s="26"/>
      <c r="AG22" s="26"/>
      <c r="AH22" s="26"/>
      <c r="AI22" s="26"/>
      <c r="AJ22" s="26"/>
      <c r="AK22" s="26"/>
      <c r="AL22" s="26"/>
    </row>
    <row r="23" spans="1:38" ht="36" customHeight="1">
      <c r="A23" s="19" t="s">
        <v>446</v>
      </c>
      <c r="B23" s="20">
        <v>-15</v>
      </c>
      <c r="C23" s="21">
        <v>0</v>
      </c>
      <c r="D23" s="20">
        <v>-14459</v>
      </c>
      <c r="E23" s="20">
        <v>-6508</v>
      </c>
      <c r="F23" s="20">
        <v>-13222</v>
      </c>
      <c r="G23" s="21">
        <v>0</v>
      </c>
      <c r="H23" s="22">
        <v>-634</v>
      </c>
      <c r="I23" s="21">
        <v>0</v>
      </c>
      <c r="J23" s="23">
        <v>-34838</v>
      </c>
      <c r="K23" s="24"/>
      <c r="L23" s="25"/>
      <c r="M23" s="25"/>
      <c r="N23" s="25"/>
      <c r="O23" s="26"/>
      <c r="P23" s="26"/>
      <c r="Q23" s="26"/>
      <c r="R23" s="26"/>
      <c r="S23" s="26"/>
      <c r="T23" s="26"/>
      <c r="U23" s="26"/>
      <c r="V23" s="26"/>
      <c r="W23" s="26"/>
      <c r="X23" s="26"/>
      <c r="Y23" s="26"/>
      <c r="Z23" s="26"/>
      <c r="AA23" s="26"/>
      <c r="AB23" s="26"/>
      <c r="AC23" s="26"/>
      <c r="AD23" s="26"/>
      <c r="AE23" s="26"/>
      <c r="AF23" s="26"/>
      <c r="AG23" s="26"/>
      <c r="AH23" s="26"/>
      <c r="AI23" s="26"/>
      <c r="AJ23" s="26"/>
      <c r="AK23" s="26"/>
      <c r="AL23" s="26"/>
    </row>
    <row r="24" spans="1:38" ht="45" customHeight="1" thickBot="1">
      <c r="A24" s="28" t="s">
        <v>447</v>
      </c>
      <c r="B24" s="29">
        <v>24.360099999999996</v>
      </c>
      <c r="C24" s="30">
        <v>0</v>
      </c>
      <c r="D24" s="29">
        <v>8999</v>
      </c>
      <c r="E24" s="29">
        <v>7433.6419000000005</v>
      </c>
      <c r="F24" s="29">
        <v>27750</v>
      </c>
      <c r="G24" s="29">
        <v>8197.195</v>
      </c>
      <c r="H24" s="31">
        <v>6310</v>
      </c>
      <c r="I24" s="30">
        <v>0</v>
      </c>
      <c r="J24" s="32">
        <v>58714.197</v>
      </c>
      <c r="K24" s="24"/>
      <c r="L24" s="25"/>
      <c r="M24" s="25"/>
      <c r="N24" s="25"/>
      <c r="O24" s="26"/>
      <c r="P24" s="26"/>
      <c r="Q24" s="26"/>
      <c r="R24" s="26"/>
      <c r="S24" s="26"/>
      <c r="T24" s="26"/>
      <c r="U24" s="26"/>
      <c r="V24" s="26"/>
      <c r="W24" s="26"/>
      <c r="X24" s="26"/>
      <c r="Y24" s="26"/>
      <c r="Z24" s="26"/>
      <c r="AA24" s="26"/>
      <c r="AB24" s="26"/>
      <c r="AC24" s="26"/>
      <c r="AD24" s="26"/>
      <c r="AE24" s="26"/>
      <c r="AF24" s="26"/>
      <c r="AG24" s="26"/>
      <c r="AH24" s="26"/>
      <c r="AI24" s="26"/>
      <c r="AJ24" s="26"/>
      <c r="AK24" s="26"/>
      <c r="AL24" s="26"/>
    </row>
    <row r="25" spans="2:11" ht="13.5" thickTop="1">
      <c r="B25" s="34"/>
      <c r="C25" s="34"/>
      <c r="D25" s="34"/>
      <c r="E25" s="34"/>
      <c r="F25" s="34"/>
      <c r="G25" s="34"/>
      <c r="H25" s="34"/>
      <c r="I25" s="34"/>
      <c r="J25" s="34"/>
      <c r="K25" s="34"/>
    </row>
    <row r="26" spans="2:11" ht="12.75">
      <c r="B26" s="34"/>
      <c r="C26" s="34"/>
      <c r="D26" s="34"/>
      <c r="E26" s="34"/>
      <c r="F26" s="34"/>
      <c r="G26" s="34"/>
      <c r="H26" s="34"/>
      <c r="I26" s="34"/>
      <c r="J26" s="34"/>
      <c r="K26" s="34"/>
    </row>
    <row r="27" spans="2:11" ht="12.75">
      <c r="B27" s="34"/>
      <c r="C27" s="34"/>
      <c r="D27" s="34"/>
      <c r="E27" s="34"/>
      <c r="F27" s="34"/>
      <c r="G27" s="34"/>
      <c r="H27" s="34"/>
      <c r="I27" s="34"/>
      <c r="J27" s="34"/>
      <c r="K27" s="34"/>
    </row>
    <row r="28" spans="2:11" ht="12.75">
      <c r="B28" s="34"/>
      <c r="C28" s="34"/>
      <c r="D28" s="34"/>
      <c r="E28" s="34"/>
      <c r="F28" s="34"/>
      <c r="G28" s="34"/>
      <c r="H28" s="34"/>
      <c r="I28" s="34"/>
      <c r="J28" s="34"/>
      <c r="K28" s="34"/>
    </row>
    <row r="29" spans="2:11" ht="12.75">
      <c r="B29" s="34"/>
      <c r="C29" s="34"/>
      <c r="D29" s="34"/>
      <c r="E29" s="34"/>
      <c r="F29" s="34"/>
      <c r="G29" s="34"/>
      <c r="H29" s="34"/>
      <c r="I29" s="34"/>
      <c r="J29" s="34"/>
      <c r="K29" s="34"/>
    </row>
    <row r="30" spans="2:11" ht="12.75">
      <c r="B30" s="34"/>
      <c r="C30" s="34"/>
      <c r="D30" s="34"/>
      <c r="E30" s="34"/>
      <c r="F30" s="34"/>
      <c r="G30" s="34"/>
      <c r="H30" s="34"/>
      <c r="I30" s="34"/>
      <c r="J30" s="34"/>
      <c r="K30" s="34"/>
    </row>
    <row r="31" spans="2:11" ht="12.75">
      <c r="B31" s="34"/>
      <c r="C31" s="34"/>
      <c r="D31" s="34"/>
      <c r="E31" s="34"/>
      <c r="F31" s="34"/>
      <c r="G31" s="34"/>
      <c r="H31" s="34"/>
      <c r="I31" s="34"/>
      <c r="J31" s="34"/>
      <c r="K31" s="34"/>
    </row>
    <row r="32" spans="2:11" ht="12.75">
      <c r="B32" s="34"/>
      <c r="C32" s="34"/>
      <c r="D32" s="34"/>
      <c r="E32" s="34"/>
      <c r="F32" s="34"/>
      <c r="G32" s="34"/>
      <c r="H32" s="34"/>
      <c r="I32" s="34"/>
      <c r="J32" s="34"/>
      <c r="K32" s="34"/>
    </row>
    <row r="33" spans="2:11" ht="12.75">
      <c r="B33" s="34"/>
      <c r="C33" s="34"/>
      <c r="D33" s="34"/>
      <c r="E33" s="34"/>
      <c r="F33" s="34"/>
      <c r="G33" s="34"/>
      <c r="H33" s="34"/>
      <c r="I33" s="34"/>
      <c r="J33" s="34"/>
      <c r="K33" s="34"/>
    </row>
    <row r="34" spans="2:11" ht="12.75">
      <c r="B34" s="34"/>
      <c r="C34" s="34"/>
      <c r="D34" s="34"/>
      <c r="E34" s="34"/>
      <c r="F34" s="34"/>
      <c r="G34" s="34"/>
      <c r="H34" s="34"/>
      <c r="I34" s="34"/>
      <c r="J34" s="34"/>
      <c r="K34" s="34"/>
    </row>
    <row r="35" spans="2:11" ht="12.75">
      <c r="B35" s="34"/>
      <c r="C35" s="34"/>
      <c r="D35" s="34"/>
      <c r="E35" s="34"/>
      <c r="F35" s="34"/>
      <c r="G35" s="34"/>
      <c r="H35" s="34"/>
      <c r="I35" s="34"/>
      <c r="J35" s="34"/>
      <c r="K35" s="34"/>
    </row>
    <row r="36" spans="2:11" ht="12.75">
      <c r="B36" s="34"/>
      <c r="C36" s="34"/>
      <c r="D36" s="34"/>
      <c r="E36" s="34"/>
      <c r="F36" s="34"/>
      <c r="G36" s="34"/>
      <c r="H36" s="34"/>
      <c r="I36" s="34"/>
      <c r="J36" s="34"/>
      <c r="K36" s="34"/>
    </row>
    <row r="37" spans="2:11" ht="12.75">
      <c r="B37" s="34"/>
      <c r="C37" s="34"/>
      <c r="D37" s="34"/>
      <c r="E37" s="34"/>
      <c r="F37" s="34"/>
      <c r="G37" s="34"/>
      <c r="H37" s="34"/>
      <c r="I37" s="34"/>
      <c r="J37" s="34"/>
      <c r="K37" s="34"/>
    </row>
    <row r="38" spans="2:11" ht="12.75">
      <c r="B38" s="34"/>
      <c r="C38" s="34"/>
      <c r="D38" s="34"/>
      <c r="E38" s="34"/>
      <c r="F38" s="34"/>
      <c r="G38" s="34"/>
      <c r="H38" s="34"/>
      <c r="I38" s="34"/>
      <c r="J38" s="34"/>
      <c r="K38" s="34"/>
    </row>
    <row r="39" spans="2:11" ht="12.75">
      <c r="B39" s="34"/>
      <c r="C39" s="34"/>
      <c r="D39" s="34"/>
      <c r="E39" s="34"/>
      <c r="F39" s="34"/>
      <c r="G39" s="34"/>
      <c r="H39" s="34"/>
      <c r="I39" s="34"/>
      <c r="J39" s="34"/>
      <c r="K39" s="34"/>
    </row>
    <row r="40" spans="2:11" ht="12.75">
      <c r="B40" s="34"/>
      <c r="C40" s="34"/>
      <c r="D40" s="34"/>
      <c r="E40" s="34"/>
      <c r="F40" s="34"/>
      <c r="G40" s="34"/>
      <c r="H40" s="34"/>
      <c r="I40" s="34"/>
      <c r="J40" s="34"/>
      <c r="K40" s="34"/>
    </row>
    <row r="41" spans="2:11" ht="12.75">
      <c r="B41" s="34"/>
      <c r="C41" s="34"/>
      <c r="D41" s="34"/>
      <c r="E41" s="34"/>
      <c r="F41" s="34"/>
      <c r="G41" s="34"/>
      <c r="H41" s="34"/>
      <c r="I41" s="34"/>
      <c r="J41" s="34"/>
      <c r="K41" s="34"/>
    </row>
    <row r="42" spans="2:11" ht="12.75">
      <c r="B42" s="34"/>
      <c r="C42" s="34"/>
      <c r="D42" s="34"/>
      <c r="E42" s="34"/>
      <c r="F42" s="34"/>
      <c r="G42" s="34"/>
      <c r="H42" s="34"/>
      <c r="I42" s="34"/>
      <c r="J42" s="34"/>
      <c r="K42" s="34"/>
    </row>
    <row r="43" spans="2:11" ht="12.75">
      <c r="B43" s="34"/>
      <c r="C43" s="34"/>
      <c r="D43" s="34"/>
      <c r="E43" s="34"/>
      <c r="F43" s="34"/>
      <c r="G43" s="34"/>
      <c r="H43" s="34"/>
      <c r="I43" s="34"/>
      <c r="J43" s="34"/>
      <c r="K43" s="34"/>
    </row>
    <row r="44" spans="2:11" ht="12.75">
      <c r="B44" s="34"/>
      <c r="C44" s="34"/>
      <c r="D44" s="34"/>
      <c r="E44" s="34"/>
      <c r="F44" s="34"/>
      <c r="G44" s="34"/>
      <c r="H44" s="34"/>
      <c r="I44" s="34"/>
      <c r="J44" s="34"/>
      <c r="K44" s="34"/>
    </row>
    <row r="45" spans="2:11" ht="12.75">
      <c r="B45" s="34"/>
      <c r="C45" s="34"/>
      <c r="D45" s="34"/>
      <c r="E45" s="34"/>
      <c r="F45" s="34"/>
      <c r="G45" s="34"/>
      <c r="H45" s="34"/>
      <c r="I45" s="34"/>
      <c r="J45" s="34"/>
      <c r="K45" s="34"/>
    </row>
    <row r="46" spans="2:11" ht="12.75">
      <c r="B46" s="34"/>
      <c r="C46" s="34"/>
      <c r="D46" s="34"/>
      <c r="E46" s="34"/>
      <c r="F46" s="34"/>
      <c r="G46" s="34"/>
      <c r="H46" s="34"/>
      <c r="I46" s="34"/>
      <c r="J46" s="34"/>
      <c r="K46" s="34"/>
    </row>
    <row r="47" spans="2:11" ht="12.75">
      <c r="B47" s="34"/>
      <c r="C47" s="34"/>
      <c r="D47" s="34"/>
      <c r="E47" s="34"/>
      <c r="F47" s="34"/>
      <c r="G47" s="34"/>
      <c r="H47" s="34"/>
      <c r="I47" s="34"/>
      <c r="J47" s="34"/>
      <c r="K47" s="34"/>
    </row>
    <row r="48" spans="2:11" ht="12.75">
      <c r="B48" s="34"/>
      <c r="C48" s="34"/>
      <c r="D48" s="34"/>
      <c r="E48" s="34"/>
      <c r="F48" s="34"/>
      <c r="G48" s="34"/>
      <c r="H48" s="34"/>
      <c r="I48" s="34"/>
      <c r="J48" s="34"/>
      <c r="K48" s="34"/>
    </row>
    <row r="49" spans="2:11" ht="12.75">
      <c r="B49" s="34"/>
      <c r="C49" s="34"/>
      <c r="D49" s="34"/>
      <c r="E49" s="34"/>
      <c r="F49" s="34"/>
      <c r="G49" s="34"/>
      <c r="H49" s="34"/>
      <c r="I49" s="34"/>
      <c r="J49" s="34"/>
      <c r="K49" s="34"/>
    </row>
    <row r="50" spans="2:11" ht="12.75">
      <c r="B50" s="34"/>
      <c r="C50" s="34"/>
      <c r="D50" s="34"/>
      <c r="E50" s="34"/>
      <c r="F50" s="34"/>
      <c r="G50" s="34"/>
      <c r="H50" s="34"/>
      <c r="I50" s="34"/>
      <c r="J50" s="34"/>
      <c r="K50" s="34"/>
    </row>
    <row r="51" spans="2:11" ht="12.75">
      <c r="B51" s="34"/>
      <c r="C51" s="34"/>
      <c r="D51" s="34"/>
      <c r="E51" s="34"/>
      <c r="F51" s="34"/>
      <c r="G51" s="34"/>
      <c r="H51" s="34"/>
      <c r="I51" s="34"/>
      <c r="J51" s="34"/>
      <c r="K51" s="34"/>
    </row>
    <row r="52" spans="2:11" ht="12.75">
      <c r="B52" s="34"/>
      <c r="C52" s="34"/>
      <c r="D52" s="34"/>
      <c r="E52" s="34"/>
      <c r="F52" s="34"/>
      <c r="G52" s="34"/>
      <c r="H52" s="34"/>
      <c r="I52" s="34"/>
      <c r="J52" s="34"/>
      <c r="K52" s="34"/>
    </row>
    <row r="53" spans="2:11" ht="12.75">
      <c r="B53" s="34"/>
      <c r="C53" s="34"/>
      <c r="D53" s="34"/>
      <c r="E53" s="34"/>
      <c r="F53" s="34"/>
      <c r="G53" s="34"/>
      <c r="H53" s="34"/>
      <c r="I53" s="34"/>
      <c r="J53" s="34"/>
      <c r="K53" s="34"/>
    </row>
    <row r="54" spans="2:11" ht="12.75">
      <c r="B54" s="34"/>
      <c r="C54" s="34"/>
      <c r="D54" s="34"/>
      <c r="E54" s="34"/>
      <c r="F54" s="34"/>
      <c r="G54" s="34"/>
      <c r="H54" s="34"/>
      <c r="I54" s="34"/>
      <c r="J54" s="34"/>
      <c r="K54" s="34"/>
    </row>
    <row r="55" spans="2:11" ht="12.75">
      <c r="B55" s="34"/>
      <c r="C55" s="34"/>
      <c r="D55" s="34"/>
      <c r="E55" s="34"/>
      <c r="F55" s="34"/>
      <c r="G55" s="34"/>
      <c r="H55" s="34"/>
      <c r="I55" s="34"/>
      <c r="J55" s="34"/>
      <c r="K55" s="34"/>
    </row>
    <row r="56" spans="2:11" ht="12.75">
      <c r="B56" s="34"/>
      <c r="C56" s="34"/>
      <c r="D56" s="34"/>
      <c r="E56" s="34"/>
      <c r="F56" s="34"/>
      <c r="G56" s="34"/>
      <c r="H56" s="34"/>
      <c r="I56" s="34"/>
      <c r="J56" s="34"/>
      <c r="K56" s="34"/>
    </row>
    <row r="57" spans="2:11" ht="12.75">
      <c r="B57" s="34"/>
      <c r="C57" s="34"/>
      <c r="D57" s="34"/>
      <c r="E57" s="34"/>
      <c r="F57" s="34"/>
      <c r="G57" s="34"/>
      <c r="H57" s="34"/>
      <c r="I57" s="34"/>
      <c r="J57" s="34"/>
      <c r="K57" s="34"/>
    </row>
    <row r="58" spans="2:11" ht="12.75">
      <c r="B58" s="34"/>
      <c r="C58" s="34"/>
      <c r="D58" s="34"/>
      <c r="E58" s="34"/>
      <c r="F58" s="34"/>
      <c r="G58" s="34"/>
      <c r="H58" s="34"/>
      <c r="I58" s="34"/>
      <c r="J58" s="34"/>
      <c r="K58" s="34"/>
    </row>
    <row r="59" spans="2:11" ht="12.75">
      <c r="B59" s="34"/>
      <c r="C59" s="34"/>
      <c r="D59" s="34"/>
      <c r="E59" s="34"/>
      <c r="F59" s="34"/>
      <c r="G59" s="34"/>
      <c r="H59" s="34"/>
      <c r="I59" s="34"/>
      <c r="J59" s="34"/>
      <c r="K59" s="34"/>
    </row>
    <row r="60" spans="2:11" ht="12.75">
      <c r="B60" s="34"/>
      <c r="C60" s="34"/>
      <c r="D60" s="34"/>
      <c r="E60" s="34"/>
      <c r="F60" s="34"/>
      <c r="G60" s="34"/>
      <c r="H60" s="34"/>
      <c r="I60" s="34"/>
      <c r="J60" s="34"/>
      <c r="K60" s="34"/>
    </row>
    <row r="61" spans="2:11" ht="12.75">
      <c r="B61" s="34"/>
      <c r="C61" s="34"/>
      <c r="D61" s="34"/>
      <c r="E61" s="34"/>
      <c r="F61" s="34"/>
      <c r="G61" s="34"/>
      <c r="H61" s="34"/>
      <c r="I61" s="34"/>
      <c r="J61" s="34"/>
      <c r="K61" s="34"/>
    </row>
    <row r="62" spans="2:11" ht="12.75">
      <c r="B62" s="34"/>
      <c r="C62" s="34"/>
      <c r="D62" s="34"/>
      <c r="E62" s="34"/>
      <c r="F62" s="34"/>
      <c r="G62" s="34"/>
      <c r="H62" s="34"/>
      <c r="I62" s="34"/>
      <c r="J62" s="34"/>
      <c r="K62" s="34"/>
    </row>
    <row r="63" spans="2:11" ht="12.75">
      <c r="B63" s="34"/>
      <c r="C63" s="34"/>
      <c r="D63" s="34"/>
      <c r="E63" s="34"/>
      <c r="F63" s="34"/>
      <c r="G63" s="34"/>
      <c r="H63" s="34"/>
      <c r="I63" s="34"/>
      <c r="J63" s="34"/>
      <c r="K63" s="34"/>
    </row>
    <row r="64" spans="2:11" ht="12.75">
      <c r="B64" s="34"/>
      <c r="C64" s="34"/>
      <c r="D64" s="34"/>
      <c r="E64" s="34"/>
      <c r="F64" s="34"/>
      <c r="G64" s="34"/>
      <c r="H64" s="34"/>
      <c r="I64" s="34"/>
      <c r="J64" s="34"/>
      <c r="K64" s="34"/>
    </row>
    <row r="65" spans="2:11" ht="12.75">
      <c r="B65" s="34"/>
      <c r="C65" s="34"/>
      <c r="D65" s="34"/>
      <c r="E65" s="34"/>
      <c r="F65" s="34"/>
      <c r="G65" s="34"/>
      <c r="H65" s="34"/>
      <c r="I65" s="34"/>
      <c r="J65" s="34"/>
      <c r="K65" s="34"/>
    </row>
    <row r="66" spans="2:11" ht="12.75">
      <c r="B66" s="34"/>
      <c r="C66" s="34"/>
      <c r="D66" s="34"/>
      <c r="E66" s="34"/>
      <c r="F66" s="34"/>
      <c r="G66" s="34"/>
      <c r="H66" s="34"/>
      <c r="I66" s="34"/>
      <c r="J66" s="34"/>
      <c r="K66" s="34"/>
    </row>
    <row r="67" spans="2:11" ht="12.75">
      <c r="B67" s="34"/>
      <c r="C67" s="34"/>
      <c r="D67" s="34"/>
      <c r="E67" s="34"/>
      <c r="F67" s="34"/>
      <c r="G67" s="34"/>
      <c r="H67" s="34"/>
      <c r="I67" s="34"/>
      <c r="J67" s="34"/>
      <c r="K67" s="34"/>
    </row>
    <row r="68" spans="2:11" ht="12.75">
      <c r="B68" s="34"/>
      <c r="C68" s="34"/>
      <c r="D68" s="34"/>
      <c r="E68" s="34"/>
      <c r="F68" s="34"/>
      <c r="G68" s="34"/>
      <c r="H68" s="34"/>
      <c r="I68" s="34"/>
      <c r="J68" s="34"/>
      <c r="K68" s="34"/>
    </row>
    <row r="69" spans="2:11" ht="12.75">
      <c r="B69" s="34"/>
      <c r="C69" s="34"/>
      <c r="D69" s="34"/>
      <c r="E69" s="34"/>
      <c r="F69" s="34"/>
      <c r="G69" s="34"/>
      <c r="H69" s="34"/>
      <c r="I69" s="34"/>
      <c r="J69" s="34"/>
      <c r="K69" s="34"/>
    </row>
    <row r="70" spans="2:11" ht="12.75">
      <c r="B70" s="34"/>
      <c r="C70" s="34"/>
      <c r="D70" s="34"/>
      <c r="E70" s="34"/>
      <c r="F70" s="34"/>
      <c r="G70" s="34"/>
      <c r="H70" s="34"/>
      <c r="I70" s="34"/>
      <c r="J70" s="34"/>
      <c r="K70" s="34"/>
    </row>
    <row r="71" spans="2:11" ht="12.75">
      <c r="B71" s="34"/>
      <c r="C71" s="34"/>
      <c r="D71" s="34"/>
      <c r="E71" s="34"/>
      <c r="F71" s="34"/>
      <c r="G71" s="34"/>
      <c r="H71" s="34"/>
      <c r="I71" s="34"/>
      <c r="J71" s="34"/>
      <c r="K71" s="34"/>
    </row>
    <row r="72" spans="2:11" ht="12.75">
      <c r="B72" s="34"/>
      <c r="C72" s="34"/>
      <c r="D72" s="34"/>
      <c r="E72" s="34"/>
      <c r="F72" s="34"/>
      <c r="G72" s="34"/>
      <c r="H72" s="34"/>
      <c r="I72" s="34"/>
      <c r="J72" s="34"/>
      <c r="K72" s="34"/>
    </row>
    <row r="73" spans="2:11" ht="12.75">
      <c r="B73" s="34"/>
      <c r="C73" s="34"/>
      <c r="D73" s="34"/>
      <c r="E73" s="34"/>
      <c r="F73" s="34"/>
      <c r="G73" s="34"/>
      <c r="H73" s="34"/>
      <c r="I73" s="34"/>
      <c r="J73" s="34"/>
      <c r="K73" s="34"/>
    </row>
    <row r="74" spans="2:11" ht="12.75">
      <c r="B74" s="34"/>
      <c r="C74" s="34"/>
      <c r="D74" s="34"/>
      <c r="E74" s="34"/>
      <c r="F74" s="34"/>
      <c r="G74" s="34"/>
      <c r="H74" s="34"/>
      <c r="I74" s="34"/>
      <c r="J74" s="34"/>
      <c r="K74" s="34"/>
    </row>
    <row r="75" spans="2:11" ht="12.75">
      <c r="B75" s="34"/>
      <c r="C75" s="34"/>
      <c r="D75" s="34"/>
      <c r="E75" s="34"/>
      <c r="F75" s="34"/>
      <c r="G75" s="34"/>
      <c r="H75" s="34"/>
      <c r="I75" s="34"/>
      <c r="J75" s="34"/>
      <c r="K75" s="34"/>
    </row>
    <row r="76" spans="2:11" ht="12.75">
      <c r="B76" s="34"/>
      <c r="C76" s="34"/>
      <c r="D76" s="34"/>
      <c r="E76" s="34"/>
      <c r="F76" s="34"/>
      <c r="G76" s="34"/>
      <c r="H76" s="34"/>
      <c r="I76" s="34"/>
      <c r="J76" s="34"/>
      <c r="K76" s="34"/>
    </row>
    <row r="77" spans="2:11" ht="12.75">
      <c r="B77" s="34"/>
      <c r="C77" s="34"/>
      <c r="D77" s="34"/>
      <c r="E77" s="34"/>
      <c r="F77" s="34"/>
      <c r="G77" s="34"/>
      <c r="H77" s="34"/>
      <c r="I77" s="34"/>
      <c r="J77" s="34"/>
      <c r="K77" s="34"/>
    </row>
    <row r="78" spans="2:11" ht="12.75">
      <c r="B78" s="34"/>
      <c r="C78" s="34"/>
      <c r="D78" s="34"/>
      <c r="E78" s="34"/>
      <c r="F78" s="34"/>
      <c r="G78" s="34"/>
      <c r="H78" s="34"/>
      <c r="I78" s="34"/>
      <c r="J78" s="34"/>
      <c r="K78" s="34"/>
    </row>
    <row r="79" spans="2:11" ht="12.75">
      <c r="B79" s="34"/>
      <c r="C79" s="34"/>
      <c r="D79" s="34"/>
      <c r="E79" s="34"/>
      <c r="F79" s="34"/>
      <c r="G79" s="34"/>
      <c r="H79" s="34"/>
      <c r="I79" s="34"/>
      <c r="J79" s="34"/>
      <c r="K79" s="34"/>
    </row>
    <row r="80" spans="2:11" ht="12.75">
      <c r="B80" s="34"/>
      <c r="C80" s="34"/>
      <c r="D80" s="34"/>
      <c r="E80" s="34"/>
      <c r="F80" s="34"/>
      <c r="G80" s="34"/>
      <c r="H80" s="34"/>
      <c r="I80" s="34"/>
      <c r="J80" s="34"/>
      <c r="K80" s="34"/>
    </row>
    <row r="81" spans="2:11" ht="12.75">
      <c r="B81" s="34"/>
      <c r="C81" s="34"/>
      <c r="D81" s="34"/>
      <c r="E81" s="34"/>
      <c r="F81" s="34"/>
      <c r="G81" s="34"/>
      <c r="H81" s="34"/>
      <c r="I81" s="34"/>
      <c r="J81" s="34"/>
      <c r="K81" s="34"/>
    </row>
    <row r="82" spans="2:11" ht="12.75">
      <c r="B82" s="34"/>
      <c r="C82" s="34"/>
      <c r="D82" s="34"/>
      <c r="E82" s="34"/>
      <c r="F82" s="34"/>
      <c r="G82" s="34"/>
      <c r="H82" s="34"/>
      <c r="I82" s="34"/>
      <c r="J82" s="34"/>
      <c r="K82" s="34"/>
    </row>
    <row r="83" spans="2:11" ht="12.75">
      <c r="B83" s="34"/>
      <c r="C83" s="34"/>
      <c r="D83" s="34"/>
      <c r="E83" s="34"/>
      <c r="F83" s="34"/>
      <c r="G83" s="34"/>
      <c r="H83" s="34"/>
      <c r="I83" s="34"/>
      <c r="J83" s="34"/>
      <c r="K83" s="34"/>
    </row>
    <row r="84" spans="2:11" ht="12.75">
      <c r="B84" s="34"/>
      <c r="C84" s="34"/>
      <c r="D84" s="34"/>
      <c r="E84" s="34"/>
      <c r="F84" s="34"/>
      <c r="G84" s="34"/>
      <c r="H84" s="34"/>
      <c r="I84" s="34"/>
      <c r="J84" s="34"/>
      <c r="K84" s="34"/>
    </row>
    <row r="85" spans="2:11" ht="12.75">
      <c r="B85" s="34"/>
      <c r="C85" s="34"/>
      <c r="D85" s="34"/>
      <c r="E85" s="34"/>
      <c r="F85" s="34"/>
      <c r="G85" s="34"/>
      <c r="H85" s="34"/>
      <c r="I85" s="34"/>
      <c r="J85" s="34"/>
      <c r="K85" s="34"/>
    </row>
    <row r="86" spans="2:11" ht="12.75">
      <c r="B86" s="34"/>
      <c r="C86" s="34"/>
      <c r="D86" s="34"/>
      <c r="E86" s="34"/>
      <c r="F86" s="34"/>
      <c r="G86" s="34"/>
      <c r="H86" s="34"/>
      <c r="I86" s="34"/>
      <c r="J86" s="34"/>
      <c r="K86" s="34"/>
    </row>
    <row r="87" spans="2:11" ht="12.75">
      <c r="B87" s="34"/>
      <c r="C87" s="34"/>
      <c r="D87" s="34"/>
      <c r="E87" s="34"/>
      <c r="F87" s="34"/>
      <c r="G87" s="34"/>
      <c r="H87" s="34"/>
      <c r="I87" s="34"/>
      <c r="J87" s="34"/>
      <c r="K87" s="34"/>
    </row>
    <row r="88" spans="2:11" ht="12.75">
      <c r="B88" s="34"/>
      <c r="C88" s="34"/>
      <c r="D88" s="34"/>
      <c r="E88" s="34"/>
      <c r="F88" s="34"/>
      <c r="G88" s="34"/>
      <c r="H88" s="34"/>
      <c r="I88" s="34"/>
      <c r="J88" s="34"/>
      <c r="K88" s="34"/>
    </row>
    <row r="89" spans="2:11" ht="12.75">
      <c r="B89" s="34"/>
      <c r="C89" s="34"/>
      <c r="D89" s="34"/>
      <c r="E89" s="34"/>
      <c r="F89" s="34"/>
      <c r="G89" s="34"/>
      <c r="H89" s="34"/>
      <c r="I89" s="34"/>
      <c r="J89" s="34"/>
      <c r="K89" s="34"/>
    </row>
    <row r="90" spans="2:11" ht="12.75">
      <c r="B90" s="34"/>
      <c r="C90" s="34"/>
      <c r="D90" s="34"/>
      <c r="E90" s="34"/>
      <c r="F90" s="34"/>
      <c r="G90" s="34"/>
      <c r="H90" s="34"/>
      <c r="I90" s="34"/>
      <c r="J90" s="34"/>
      <c r="K90" s="34"/>
    </row>
    <row r="91" spans="2:11" ht="12.75">
      <c r="B91" s="34"/>
      <c r="C91" s="34"/>
      <c r="D91" s="34"/>
      <c r="E91" s="34"/>
      <c r="F91" s="34"/>
      <c r="G91" s="34"/>
      <c r="H91" s="34"/>
      <c r="I91" s="34"/>
      <c r="J91" s="34"/>
      <c r="K91" s="34"/>
    </row>
    <row r="92" spans="2:11" ht="12.75">
      <c r="B92" s="34"/>
      <c r="C92" s="34"/>
      <c r="D92" s="34"/>
      <c r="E92" s="34"/>
      <c r="F92" s="34"/>
      <c r="G92" s="34"/>
      <c r="H92" s="34"/>
      <c r="I92" s="34"/>
      <c r="J92" s="34"/>
      <c r="K92" s="34"/>
    </row>
    <row r="93" spans="2:11" ht="12.75">
      <c r="B93" s="34"/>
      <c r="C93" s="34"/>
      <c r="D93" s="34"/>
      <c r="E93" s="34"/>
      <c r="F93" s="34"/>
      <c r="G93" s="34"/>
      <c r="H93" s="34"/>
      <c r="I93" s="34"/>
      <c r="J93" s="34"/>
      <c r="K93" s="34"/>
    </row>
    <row r="94" spans="2:11" ht="12.75">
      <c r="B94" s="34"/>
      <c r="C94" s="34"/>
      <c r="D94" s="34"/>
      <c r="E94" s="34"/>
      <c r="F94" s="34"/>
      <c r="G94" s="34"/>
      <c r="H94" s="34"/>
      <c r="I94" s="34"/>
      <c r="J94" s="34"/>
      <c r="K94" s="34"/>
    </row>
    <row r="95" spans="2:11" ht="12.75">
      <c r="B95" s="34"/>
      <c r="C95" s="34"/>
      <c r="D95" s="34"/>
      <c r="E95" s="34"/>
      <c r="F95" s="34"/>
      <c r="G95" s="34"/>
      <c r="H95" s="34"/>
      <c r="I95" s="34"/>
      <c r="J95" s="34"/>
      <c r="K95" s="34"/>
    </row>
    <row r="96" spans="2:11" ht="12.75">
      <c r="B96" s="34"/>
      <c r="C96" s="34"/>
      <c r="D96" s="34"/>
      <c r="E96" s="34"/>
      <c r="F96" s="34"/>
      <c r="G96" s="34"/>
      <c r="H96" s="34"/>
      <c r="I96" s="34"/>
      <c r="J96" s="34"/>
      <c r="K96" s="34"/>
    </row>
    <row r="97" spans="2:11" ht="12.75">
      <c r="B97" s="34"/>
      <c r="C97" s="34"/>
      <c r="D97" s="34"/>
      <c r="E97" s="34"/>
      <c r="F97" s="34"/>
      <c r="G97" s="34"/>
      <c r="H97" s="34"/>
      <c r="I97" s="34"/>
      <c r="J97" s="34"/>
      <c r="K97" s="34"/>
    </row>
    <row r="98" spans="2:11" ht="12.75">
      <c r="B98" s="34"/>
      <c r="C98" s="34"/>
      <c r="D98" s="34"/>
      <c r="E98" s="34"/>
      <c r="F98" s="34"/>
      <c r="G98" s="34"/>
      <c r="H98" s="34"/>
      <c r="I98" s="34"/>
      <c r="J98" s="34"/>
      <c r="K98" s="34"/>
    </row>
    <row r="99" spans="2:11" ht="12.75">
      <c r="B99" s="34"/>
      <c r="C99" s="34"/>
      <c r="D99" s="34"/>
      <c r="E99" s="34"/>
      <c r="F99" s="34"/>
      <c r="G99" s="34"/>
      <c r="H99" s="34"/>
      <c r="I99" s="34"/>
      <c r="J99" s="34"/>
      <c r="K99" s="34"/>
    </row>
    <row r="100" spans="2:11" ht="12.75">
      <c r="B100" s="34"/>
      <c r="C100" s="34"/>
      <c r="D100" s="34"/>
      <c r="E100" s="34"/>
      <c r="F100" s="34"/>
      <c r="G100" s="34"/>
      <c r="H100" s="34"/>
      <c r="I100" s="34"/>
      <c r="J100" s="34"/>
      <c r="K100" s="34"/>
    </row>
    <row r="101" spans="2:11" ht="12.75">
      <c r="B101" s="34"/>
      <c r="C101" s="34"/>
      <c r="D101" s="34"/>
      <c r="E101" s="34"/>
      <c r="F101" s="34"/>
      <c r="G101" s="34"/>
      <c r="H101" s="34"/>
      <c r="I101" s="34"/>
      <c r="J101" s="34"/>
      <c r="K101" s="34"/>
    </row>
    <row r="102" spans="2:11" ht="12.75">
      <c r="B102" s="34"/>
      <c r="C102" s="34"/>
      <c r="D102" s="34"/>
      <c r="E102" s="34"/>
      <c r="F102" s="34"/>
      <c r="G102" s="34"/>
      <c r="H102" s="34"/>
      <c r="I102" s="34"/>
      <c r="J102" s="34"/>
      <c r="K102" s="34"/>
    </row>
    <row r="103" spans="2:11" ht="12.75">
      <c r="B103" s="34"/>
      <c r="C103" s="34"/>
      <c r="D103" s="34"/>
      <c r="E103" s="34"/>
      <c r="F103" s="34"/>
      <c r="G103" s="34"/>
      <c r="H103" s="34"/>
      <c r="I103" s="34"/>
      <c r="J103" s="34"/>
      <c r="K103" s="34"/>
    </row>
    <row r="104" spans="2:11" ht="12.75">
      <c r="B104" s="34"/>
      <c r="C104" s="34"/>
      <c r="D104" s="34"/>
      <c r="E104" s="34"/>
      <c r="F104" s="34"/>
      <c r="G104" s="34"/>
      <c r="H104" s="34"/>
      <c r="I104" s="34"/>
      <c r="J104" s="34"/>
      <c r="K104" s="34"/>
    </row>
    <row r="105" spans="2:11" ht="12.75">
      <c r="B105" s="34"/>
      <c r="C105" s="34"/>
      <c r="D105" s="34"/>
      <c r="E105" s="34"/>
      <c r="F105" s="34"/>
      <c r="G105" s="34"/>
      <c r="H105" s="34"/>
      <c r="I105" s="34"/>
      <c r="J105" s="34"/>
      <c r="K105" s="34"/>
    </row>
    <row r="106" spans="2:11" ht="12.75">
      <c r="B106" s="34"/>
      <c r="C106" s="34"/>
      <c r="D106" s="34"/>
      <c r="E106" s="34"/>
      <c r="F106" s="34"/>
      <c r="G106" s="34"/>
      <c r="H106" s="34"/>
      <c r="I106" s="34"/>
      <c r="J106" s="34"/>
      <c r="K106" s="34"/>
    </row>
    <row r="107" spans="2:11" ht="12.75">
      <c r="B107" s="34"/>
      <c r="C107" s="34"/>
      <c r="D107" s="34"/>
      <c r="E107" s="34"/>
      <c r="F107" s="34"/>
      <c r="G107" s="34"/>
      <c r="H107" s="34"/>
      <c r="I107" s="34"/>
      <c r="J107" s="34"/>
      <c r="K107" s="34"/>
    </row>
    <row r="108" spans="2:11" ht="12.75">
      <c r="B108" s="34"/>
      <c r="C108" s="34"/>
      <c r="D108" s="34"/>
      <c r="E108" s="34"/>
      <c r="F108" s="34"/>
      <c r="G108" s="34"/>
      <c r="H108" s="34"/>
      <c r="I108" s="34"/>
      <c r="J108" s="34"/>
      <c r="K108" s="34"/>
    </row>
    <row r="109" spans="2:11" ht="12.75">
      <c r="B109" s="34"/>
      <c r="C109" s="34"/>
      <c r="D109" s="34"/>
      <c r="E109" s="34"/>
      <c r="F109" s="34"/>
      <c r="G109" s="34"/>
      <c r="H109" s="34"/>
      <c r="I109" s="34"/>
      <c r="J109" s="34"/>
      <c r="K109" s="34"/>
    </row>
    <row r="110" spans="2:11" ht="12.75">
      <c r="B110" s="34"/>
      <c r="C110" s="34"/>
      <c r="D110" s="34"/>
      <c r="E110" s="34"/>
      <c r="F110" s="34"/>
      <c r="G110" s="34"/>
      <c r="H110" s="34"/>
      <c r="I110" s="34"/>
      <c r="J110" s="34"/>
      <c r="K110" s="34"/>
    </row>
    <row r="111" spans="2:11" ht="12.75">
      <c r="B111" s="34"/>
      <c r="C111" s="34"/>
      <c r="D111" s="34"/>
      <c r="E111" s="34"/>
      <c r="F111" s="34"/>
      <c r="G111" s="34"/>
      <c r="H111" s="34"/>
      <c r="I111" s="34"/>
      <c r="J111" s="34"/>
      <c r="K111" s="34"/>
    </row>
    <row r="112" spans="2:11" ht="12.75">
      <c r="B112" s="34"/>
      <c r="C112" s="34"/>
      <c r="D112" s="34"/>
      <c r="E112" s="34"/>
      <c r="F112" s="34"/>
      <c r="G112" s="34"/>
      <c r="H112" s="34"/>
      <c r="I112" s="34"/>
      <c r="J112" s="34"/>
      <c r="K112" s="34"/>
    </row>
    <row r="113" spans="2:11" ht="12.75">
      <c r="B113" s="34"/>
      <c r="C113" s="34"/>
      <c r="D113" s="34"/>
      <c r="E113" s="34"/>
      <c r="F113" s="34"/>
      <c r="G113" s="34"/>
      <c r="H113" s="34"/>
      <c r="I113" s="34"/>
      <c r="J113" s="34"/>
      <c r="K113" s="34"/>
    </row>
    <row r="114" spans="2:11" ht="12.75">
      <c r="B114" s="34"/>
      <c r="C114" s="34"/>
      <c r="D114" s="34"/>
      <c r="E114" s="34"/>
      <c r="F114" s="34"/>
      <c r="G114" s="34"/>
      <c r="H114" s="34"/>
      <c r="I114" s="34"/>
      <c r="J114" s="34"/>
      <c r="K114" s="34"/>
    </row>
    <row r="115" spans="2:11" ht="12.75">
      <c r="B115" s="34"/>
      <c r="C115" s="34"/>
      <c r="D115" s="34"/>
      <c r="E115" s="34"/>
      <c r="F115" s="34"/>
      <c r="G115" s="34"/>
      <c r="H115" s="34"/>
      <c r="I115" s="34"/>
      <c r="J115" s="34"/>
      <c r="K115" s="34"/>
    </row>
    <row r="116" spans="2:11" ht="12.75">
      <c r="B116" s="34"/>
      <c r="C116" s="34"/>
      <c r="D116" s="34"/>
      <c r="E116" s="34"/>
      <c r="F116" s="34"/>
      <c r="G116" s="34"/>
      <c r="H116" s="34"/>
      <c r="I116" s="34"/>
      <c r="J116" s="34"/>
      <c r="K116" s="34"/>
    </row>
    <row r="117" spans="2:11" ht="12.75">
      <c r="B117" s="34"/>
      <c r="C117" s="34"/>
      <c r="D117" s="34"/>
      <c r="E117" s="34"/>
      <c r="F117" s="34"/>
      <c r="G117" s="34"/>
      <c r="H117" s="34"/>
      <c r="I117" s="34"/>
      <c r="J117" s="34"/>
      <c r="K117" s="34"/>
    </row>
    <row r="118" spans="2:11" ht="12.75">
      <c r="B118" s="34"/>
      <c r="C118" s="34"/>
      <c r="D118" s="34"/>
      <c r="E118" s="34"/>
      <c r="F118" s="34"/>
      <c r="G118" s="34"/>
      <c r="H118" s="34"/>
      <c r="I118" s="34"/>
      <c r="J118" s="34"/>
      <c r="K118" s="34"/>
    </row>
    <row r="119" spans="2:11" ht="12.75">
      <c r="B119" s="34"/>
      <c r="C119" s="34"/>
      <c r="D119" s="34"/>
      <c r="E119" s="34"/>
      <c r="F119" s="34"/>
      <c r="G119" s="34"/>
      <c r="H119" s="34"/>
      <c r="I119" s="34"/>
      <c r="J119" s="34"/>
      <c r="K119" s="34"/>
    </row>
    <row r="120" spans="2:11" ht="12.75">
      <c r="B120" s="34"/>
      <c r="C120" s="34"/>
      <c r="D120" s="34"/>
      <c r="E120" s="34"/>
      <c r="F120" s="34"/>
      <c r="G120" s="34"/>
      <c r="H120" s="34"/>
      <c r="I120" s="34"/>
      <c r="J120" s="34"/>
      <c r="K120" s="34"/>
    </row>
    <row r="121" spans="2:11" ht="12.75">
      <c r="B121" s="34"/>
      <c r="C121" s="34"/>
      <c r="D121" s="34"/>
      <c r="E121" s="34"/>
      <c r="F121" s="34"/>
      <c r="G121" s="34"/>
      <c r="H121" s="34"/>
      <c r="I121" s="34"/>
      <c r="J121" s="34"/>
      <c r="K121" s="34"/>
    </row>
    <row r="122" spans="2:11" ht="12.75">
      <c r="B122" s="34"/>
      <c r="C122" s="34"/>
      <c r="D122" s="34"/>
      <c r="E122" s="34"/>
      <c r="F122" s="34"/>
      <c r="G122" s="34"/>
      <c r="H122" s="34"/>
      <c r="I122" s="34"/>
      <c r="J122" s="34"/>
      <c r="K122" s="34"/>
    </row>
    <row r="123" spans="2:11" ht="12.75">
      <c r="B123" s="34"/>
      <c r="C123" s="34"/>
      <c r="D123" s="34"/>
      <c r="E123" s="34"/>
      <c r="F123" s="34"/>
      <c r="G123" s="34"/>
      <c r="H123" s="34"/>
      <c r="I123" s="34"/>
      <c r="J123" s="34"/>
      <c r="K123" s="34"/>
    </row>
    <row r="124" spans="2:11" ht="12.75">
      <c r="B124" s="34"/>
      <c r="C124" s="34"/>
      <c r="D124" s="34"/>
      <c r="E124" s="34"/>
      <c r="F124" s="34"/>
      <c r="G124" s="34"/>
      <c r="H124" s="34"/>
      <c r="I124" s="34"/>
      <c r="J124" s="34"/>
      <c r="K124" s="34"/>
    </row>
    <row r="125" spans="2:11" ht="12.75">
      <c r="B125" s="34"/>
      <c r="C125" s="34"/>
      <c r="D125" s="34"/>
      <c r="E125" s="34"/>
      <c r="F125" s="34"/>
      <c r="G125" s="34"/>
      <c r="H125" s="34"/>
      <c r="I125" s="34"/>
      <c r="J125" s="34"/>
      <c r="K125" s="34"/>
    </row>
    <row r="126" spans="2:11" ht="12.75">
      <c r="B126" s="34"/>
      <c r="C126" s="34"/>
      <c r="D126" s="34"/>
      <c r="E126" s="34"/>
      <c r="F126" s="34"/>
      <c r="G126" s="34"/>
      <c r="H126" s="34"/>
      <c r="I126" s="34"/>
      <c r="J126" s="34"/>
      <c r="K126" s="34"/>
    </row>
    <row r="127" spans="2:11" ht="12.75">
      <c r="B127" s="34"/>
      <c r="C127" s="34"/>
      <c r="D127" s="34"/>
      <c r="E127" s="34"/>
      <c r="F127" s="34"/>
      <c r="G127" s="34"/>
      <c r="H127" s="34"/>
      <c r="I127" s="34"/>
      <c r="J127" s="34"/>
      <c r="K127" s="34"/>
    </row>
    <row r="128" spans="2:11" ht="12.75">
      <c r="B128" s="34"/>
      <c r="C128" s="34"/>
      <c r="D128" s="34"/>
      <c r="E128" s="34"/>
      <c r="F128" s="34"/>
      <c r="G128" s="34"/>
      <c r="H128" s="34"/>
      <c r="I128" s="34"/>
      <c r="J128" s="34"/>
      <c r="K128" s="34"/>
    </row>
    <row r="129" spans="2:11" ht="12.75">
      <c r="B129" s="34"/>
      <c r="C129" s="34"/>
      <c r="D129" s="34"/>
      <c r="E129" s="34"/>
      <c r="F129" s="34"/>
      <c r="G129" s="34"/>
      <c r="H129" s="34"/>
      <c r="I129" s="34"/>
      <c r="J129" s="34"/>
      <c r="K129" s="34"/>
    </row>
    <row r="130" spans="2:11" ht="12.75">
      <c r="B130" s="34"/>
      <c r="C130" s="34"/>
      <c r="D130" s="34"/>
      <c r="E130" s="34"/>
      <c r="F130" s="34"/>
      <c r="G130" s="34"/>
      <c r="H130" s="34"/>
      <c r="I130" s="34"/>
      <c r="J130" s="34"/>
      <c r="K130" s="34"/>
    </row>
    <row r="131" spans="2:11" ht="12.75">
      <c r="B131" s="34"/>
      <c r="C131" s="34"/>
      <c r="D131" s="34"/>
      <c r="E131" s="34"/>
      <c r="F131" s="34"/>
      <c r="G131" s="34"/>
      <c r="H131" s="34"/>
      <c r="I131" s="34"/>
      <c r="J131" s="34"/>
      <c r="K131" s="34"/>
    </row>
    <row r="132" spans="2:11" ht="12.75">
      <c r="B132" s="34"/>
      <c r="C132" s="34"/>
      <c r="D132" s="34"/>
      <c r="E132" s="34"/>
      <c r="F132" s="34"/>
      <c r="G132" s="34"/>
      <c r="H132" s="34"/>
      <c r="I132" s="34"/>
      <c r="J132" s="34"/>
      <c r="K132" s="34"/>
    </row>
    <row r="133" spans="2:11" ht="12.75">
      <c r="B133" s="34"/>
      <c r="C133" s="34"/>
      <c r="D133" s="34"/>
      <c r="E133" s="34"/>
      <c r="F133" s="34"/>
      <c r="G133" s="34"/>
      <c r="H133" s="34"/>
      <c r="I133" s="34"/>
      <c r="J133" s="34"/>
      <c r="K133" s="34"/>
    </row>
    <row r="134" spans="2:11" ht="12.75">
      <c r="B134" s="34"/>
      <c r="C134" s="34"/>
      <c r="D134" s="34"/>
      <c r="E134" s="34"/>
      <c r="F134" s="34"/>
      <c r="G134" s="34"/>
      <c r="H134" s="34"/>
      <c r="I134" s="34"/>
      <c r="J134" s="34"/>
      <c r="K134" s="34"/>
    </row>
    <row r="135" spans="2:11" ht="12.75">
      <c r="B135" s="34"/>
      <c r="C135" s="34"/>
      <c r="D135" s="34"/>
      <c r="E135" s="34"/>
      <c r="F135" s="34"/>
      <c r="G135" s="34"/>
      <c r="H135" s="34"/>
      <c r="I135" s="34"/>
      <c r="J135" s="34"/>
      <c r="K135" s="34"/>
    </row>
    <row r="136" spans="2:11" ht="12.75">
      <c r="B136" s="34"/>
      <c r="C136" s="34"/>
      <c r="D136" s="34"/>
      <c r="E136" s="34"/>
      <c r="F136" s="34"/>
      <c r="G136" s="34"/>
      <c r="H136" s="34"/>
      <c r="I136" s="34"/>
      <c r="J136" s="34"/>
      <c r="K136" s="34"/>
    </row>
    <row r="137" spans="2:11" ht="12.75">
      <c r="B137" s="34"/>
      <c r="C137" s="34"/>
      <c r="D137" s="34"/>
      <c r="E137" s="34"/>
      <c r="F137" s="34"/>
      <c r="G137" s="34"/>
      <c r="H137" s="34"/>
      <c r="I137" s="34"/>
      <c r="J137" s="34"/>
      <c r="K137" s="34"/>
    </row>
    <row r="138" spans="2:11" ht="12.75">
      <c r="B138" s="34"/>
      <c r="C138" s="34"/>
      <c r="D138" s="34"/>
      <c r="E138" s="34"/>
      <c r="F138" s="34"/>
      <c r="G138" s="34"/>
      <c r="H138" s="34"/>
      <c r="I138" s="34"/>
      <c r="J138" s="34"/>
      <c r="K138" s="34"/>
    </row>
    <row r="139" spans="2:11" ht="12.75">
      <c r="B139" s="34"/>
      <c r="C139" s="34"/>
      <c r="D139" s="34"/>
      <c r="E139" s="34"/>
      <c r="F139" s="34"/>
      <c r="G139" s="34"/>
      <c r="H139" s="34"/>
      <c r="I139" s="34"/>
      <c r="J139" s="34"/>
      <c r="K139" s="34"/>
    </row>
    <row r="140" spans="2:11" ht="12.75">
      <c r="B140" s="34"/>
      <c r="C140" s="34"/>
      <c r="D140" s="34"/>
      <c r="E140" s="34"/>
      <c r="F140" s="34"/>
      <c r="G140" s="34"/>
      <c r="H140" s="34"/>
      <c r="I140" s="34"/>
      <c r="J140" s="34"/>
      <c r="K140" s="34"/>
    </row>
    <row r="141" spans="2:11" ht="12.75">
      <c r="B141" s="34"/>
      <c r="C141" s="34"/>
      <c r="D141" s="34"/>
      <c r="E141" s="34"/>
      <c r="F141" s="34"/>
      <c r="G141" s="34"/>
      <c r="H141" s="34"/>
      <c r="I141" s="34"/>
      <c r="J141" s="34"/>
      <c r="K141" s="34"/>
    </row>
    <row r="142" spans="2:11" ht="12.75">
      <c r="B142" s="34"/>
      <c r="C142" s="34"/>
      <c r="D142" s="34"/>
      <c r="E142" s="34"/>
      <c r="F142" s="34"/>
      <c r="G142" s="34"/>
      <c r="H142" s="34"/>
      <c r="I142" s="34"/>
      <c r="J142" s="34"/>
      <c r="K142" s="34"/>
    </row>
    <row r="143" spans="2:11" ht="12.75">
      <c r="B143" s="34"/>
      <c r="C143" s="34"/>
      <c r="D143" s="34"/>
      <c r="E143" s="34"/>
      <c r="F143" s="34"/>
      <c r="G143" s="34"/>
      <c r="H143" s="34"/>
      <c r="I143" s="34"/>
      <c r="J143" s="34"/>
      <c r="K143" s="34"/>
    </row>
    <row r="144" spans="2:11" ht="12.75">
      <c r="B144" s="34"/>
      <c r="C144" s="34"/>
      <c r="D144" s="34"/>
      <c r="E144" s="34"/>
      <c r="F144" s="34"/>
      <c r="G144" s="34"/>
      <c r="H144" s="34"/>
      <c r="I144" s="34"/>
      <c r="J144" s="34"/>
      <c r="K144" s="34"/>
    </row>
    <row r="145" spans="2:11" ht="12.75">
      <c r="B145" s="34"/>
      <c r="C145" s="34"/>
      <c r="D145" s="34"/>
      <c r="E145" s="34"/>
      <c r="F145" s="34"/>
      <c r="G145" s="34"/>
      <c r="H145" s="34"/>
      <c r="I145" s="34"/>
      <c r="J145" s="34"/>
      <c r="K145" s="34"/>
    </row>
    <row r="146" spans="2:11" ht="12.75">
      <c r="B146" s="34"/>
      <c r="C146" s="34"/>
      <c r="D146" s="34"/>
      <c r="E146" s="34"/>
      <c r="F146" s="34"/>
      <c r="G146" s="34"/>
      <c r="H146" s="34"/>
      <c r="I146" s="34"/>
      <c r="J146" s="34"/>
      <c r="K146" s="34"/>
    </row>
    <row r="147" spans="2:11" ht="12.75">
      <c r="B147" s="34"/>
      <c r="C147" s="34"/>
      <c r="D147" s="34"/>
      <c r="E147" s="34"/>
      <c r="F147" s="34"/>
      <c r="G147" s="34"/>
      <c r="H147" s="34"/>
      <c r="I147" s="34"/>
      <c r="J147" s="34"/>
      <c r="K147" s="34"/>
    </row>
    <row r="148" spans="2:11" ht="12.75">
      <c r="B148" s="34"/>
      <c r="C148" s="34"/>
      <c r="D148" s="34"/>
      <c r="E148" s="34"/>
      <c r="F148" s="34"/>
      <c r="G148" s="34"/>
      <c r="H148" s="34"/>
      <c r="I148" s="34"/>
      <c r="J148" s="34"/>
      <c r="K148" s="34"/>
    </row>
    <row r="149" spans="2:11" ht="12.75">
      <c r="B149" s="34"/>
      <c r="C149" s="34"/>
      <c r="D149" s="34"/>
      <c r="E149" s="34"/>
      <c r="F149" s="34"/>
      <c r="G149" s="34"/>
      <c r="H149" s="34"/>
      <c r="I149" s="34"/>
      <c r="J149" s="34"/>
      <c r="K149" s="34"/>
    </row>
    <row r="150" spans="2:11" ht="12.75">
      <c r="B150" s="34"/>
      <c r="C150" s="34"/>
      <c r="D150" s="34"/>
      <c r="E150" s="34"/>
      <c r="F150" s="34"/>
      <c r="G150" s="34"/>
      <c r="H150" s="34"/>
      <c r="I150" s="34"/>
      <c r="J150" s="34"/>
      <c r="K150" s="34"/>
    </row>
    <row r="151" spans="2:11" ht="12.75">
      <c r="B151" s="34"/>
      <c r="C151" s="34"/>
      <c r="D151" s="34"/>
      <c r="E151" s="34"/>
      <c r="F151" s="34"/>
      <c r="G151" s="34"/>
      <c r="H151" s="34"/>
      <c r="I151" s="34"/>
      <c r="J151" s="34"/>
      <c r="K151" s="34"/>
    </row>
    <row r="152" spans="2:11" ht="12.75">
      <c r="B152" s="34"/>
      <c r="C152" s="34"/>
      <c r="D152" s="34"/>
      <c r="E152" s="34"/>
      <c r="F152" s="34"/>
      <c r="G152" s="34"/>
      <c r="H152" s="34"/>
      <c r="I152" s="34"/>
      <c r="J152" s="34"/>
      <c r="K152" s="34"/>
    </row>
    <row r="153" spans="2:11" ht="12.75">
      <c r="B153" s="34"/>
      <c r="C153" s="34"/>
      <c r="D153" s="34"/>
      <c r="E153" s="34"/>
      <c r="F153" s="34"/>
      <c r="G153" s="34"/>
      <c r="H153" s="34"/>
      <c r="I153" s="34"/>
      <c r="J153" s="34"/>
      <c r="K153" s="34"/>
    </row>
    <row r="154" spans="2:11" ht="12.75">
      <c r="B154" s="34"/>
      <c r="C154" s="34"/>
      <c r="D154" s="34"/>
      <c r="E154" s="34"/>
      <c r="F154" s="34"/>
      <c r="G154" s="34"/>
      <c r="H154" s="34"/>
      <c r="I154" s="34"/>
      <c r="J154" s="34"/>
      <c r="K154" s="34"/>
    </row>
    <row r="155" spans="2:11" ht="12.75">
      <c r="B155" s="34"/>
      <c r="C155" s="34"/>
      <c r="D155" s="34"/>
      <c r="E155" s="34"/>
      <c r="F155" s="34"/>
      <c r="G155" s="34"/>
      <c r="H155" s="34"/>
      <c r="I155" s="34"/>
      <c r="J155" s="34"/>
      <c r="K155" s="34"/>
    </row>
    <row r="156" spans="2:11" ht="12.75">
      <c r="B156" s="34"/>
      <c r="C156" s="34"/>
      <c r="D156" s="34"/>
      <c r="E156" s="34"/>
      <c r="F156" s="34"/>
      <c r="G156" s="34"/>
      <c r="H156" s="34"/>
      <c r="I156" s="34"/>
      <c r="J156" s="34"/>
      <c r="K156" s="34"/>
    </row>
    <row r="157" spans="2:11" ht="12.75">
      <c r="B157" s="34"/>
      <c r="C157" s="34"/>
      <c r="D157" s="34"/>
      <c r="E157" s="34"/>
      <c r="F157" s="34"/>
      <c r="G157" s="34"/>
      <c r="H157" s="34"/>
      <c r="I157" s="34"/>
      <c r="J157" s="34"/>
      <c r="K157" s="34"/>
    </row>
    <row r="158" spans="2:11" ht="12.75">
      <c r="B158" s="34"/>
      <c r="C158" s="34"/>
      <c r="D158" s="34"/>
      <c r="E158" s="34"/>
      <c r="F158" s="34"/>
      <c r="G158" s="34"/>
      <c r="H158" s="34"/>
      <c r="I158" s="34"/>
      <c r="J158" s="34"/>
      <c r="K158" s="34"/>
    </row>
    <row r="159" spans="2:11" ht="12.75">
      <c r="B159" s="34"/>
      <c r="C159" s="34"/>
      <c r="D159" s="34"/>
      <c r="E159" s="34"/>
      <c r="F159" s="34"/>
      <c r="G159" s="34"/>
      <c r="H159" s="34"/>
      <c r="I159" s="34"/>
      <c r="J159" s="34"/>
      <c r="K159" s="34"/>
    </row>
    <row r="160" spans="2:11" ht="12.75">
      <c r="B160" s="34"/>
      <c r="C160" s="34"/>
      <c r="D160" s="34"/>
      <c r="E160" s="34"/>
      <c r="F160" s="34"/>
      <c r="G160" s="34"/>
      <c r="H160" s="34"/>
      <c r="I160" s="34"/>
      <c r="J160" s="34"/>
      <c r="K160" s="34"/>
    </row>
    <row r="161" spans="2:11" ht="12.75">
      <c r="B161" s="34"/>
      <c r="C161" s="34"/>
      <c r="D161" s="34"/>
      <c r="E161" s="34"/>
      <c r="F161" s="34"/>
      <c r="G161" s="34"/>
      <c r="H161" s="34"/>
      <c r="I161" s="34"/>
      <c r="J161" s="34"/>
      <c r="K161" s="34"/>
    </row>
    <row r="162" spans="2:11" ht="12.75">
      <c r="B162" s="34"/>
      <c r="C162" s="34"/>
      <c r="D162" s="34"/>
      <c r="E162" s="34"/>
      <c r="F162" s="34"/>
      <c r="G162" s="34"/>
      <c r="H162" s="34"/>
      <c r="I162" s="34"/>
      <c r="J162" s="34"/>
      <c r="K162" s="34"/>
    </row>
    <row r="163" spans="2:11" ht="12.75">
      <c r="B163" s="34"/>
      <c r="C163" s="34"/>
      <c r="D163" s="34"/>
      <c r="E163" s="34"/>
      <c r="F163" s="34"/>
      <c r="G163" s="34"/>
      <c r="H163" s="34"/>
      <c r="I163" s="34"/>
      <c r="J163" s="34"/>
      <c r="K163" s="34"/>
    </row>
    <row r="164" spans="2:11" ht="12.75">
      <c r="B164" s="34"/>
      <c r="C164" s="34"/>
      <c r="D164" s="34"/>
      <c r="E164" s="34"/>
      <c r="F164" s="34"/>
      <c r="G164" s="34"/>
      <c r="H164" s="34"/>
      <c r="I164" s="34"/>
      <c r="J164" s="34"/>
      <c r="K164" s="34"/>
    </row>
    <row r="165" spans="2:11" ht="12.75">
      <c r="B165" s="34"/>
      <c r="C165" s="34"/>
      <c r="D165" s="34"/>
      <c r="E165" s="34"/>
      <c r="F165" s="34"/>
      <c r="G165" s="34"/>
      <c r="H165" s="34"/>
      <c r="I165" s="34"/>
      <c r="J165" s="34"/>
      <c r="K165" s="34"/>
    </row>
    <row r="166" spans="2:11" ht="12.75">
      <c r="B166" s="34"/>
      <c r="C166" s="34"/>
      <c r="D166" s="34"/>
      <c r="E166" s="34"/>
      <c r="F166" s="34"/>
      <c r="G166" s="34"/>
      <c r="H166" s="34"/>
      <c r="I166" s="34"/>
      <c r="J166" s="34"/>
      <c r="K166" s="34"/>
    </row>
    <row r="167" spans="2:11" ht="12.75">
      <c r="B167" s="34"/>
      <c r="C167" s="34"/>
      <c r="D167" s="34"/>
      <c r="E167" s="34"/>
      <c r="F167" s="34"/>
      <c r="G167" s="34"/>
      <c r="H167" s="34"/>
      <c r="I167" s="34"/>
      <c r="J167" s="34"/>
      <c r="K167" s="34"/>
    </row>
    <row r="168" spans="2:11" ht="12.75">
      <c r="B168" s="34"/>
      <c r="C168" s="34"/>
      <c r="D168" s="34"/>
      <c r="E168" s="34"/>
      <c r="F168" s="34"/>
      <c r="G168" s="34"/>
      <c r="H168" s="34"/>
      <c r="I168" s="34"/>
      <c r="J168" s="34"/>
      <c r="K168" s="34"/>
    </row>
    <row r="169" spans="2:11" ht="12.75">
      <c r="B169" s="34"/>
      <c r="C169" s="34"/>
      <c r="D169" s="34"/>
      <c r="E169" s="34"/>
      <c r="F169" s="34"/>
      <c r="G169" s="34"/>
      <c r="H169" s="34"/>
      <c r="I169" s="34"/>
      <c r="J169" s="34"/>
      <c r="K169" s="34"/>
    </row>
    <row r="170" spans="2:11" ht="12.75">
      <c r="B170" s="34"/>
      <c r="C170" s="34"/>
      <c r="D170" s="34"/>
      <c r="E170" s="34"/>
      <c r="F170" s="34"/>
      <c r="G170" s="34"/>
      <c r="H170" s="34"/>
      <c r="I170" s="34"/>
      <c r="J170" s="34"/>
      <c r="K170" s="34"/>
    </row>
    <row r="171" spans="2:11" ht="12.75">
      <c r="B171" s="34"/>
      <c r="C171" s="34"/>
      <c r="D171" s="34"/>
      <c r="E171" s="34"/>
      <c r="F171" s="34"/>
      <c r="G171" s="34"/>
      <c r="H171" s="34"/>
      <c r="I171" s="34"/>
      <c r="J171" s="34"/>
      <c r="K171" s="34"/>
    </row>
    <row r="172" spans="2:11" ht="12.75">
      <c r="B172" s="34"/>
      <c r="C172" s="34"/>
      <c r="D172" s="34"/>
      <c r="E172" s="34"/>
      <c r="F172" s="34"/>
      <c r="G172" s="34"/>
      <c r="H172" s="34"/>
      <c r="I172" s="34"/>
      <c r="J172" s="34"/>
      <c r="K172" s="34"/>
    </row>
    <row r="173" spans="2:11" ht="12.75">
      <c r="B173" s="34"/>
      <c r="C173" s="34"/>
      <c r="D173" s="34"/>
      <c r="E173" s="34"/>
      <c r="F173" s="34"/>
      <c r="G173" s="34"/>
      <c r="H173" s="34"/>
      <c r="I173" s="34"/>
      <c r="J173" s="34"/>
      <c r="K173" s="34"/>
    </row>
    <row r="174" spans="2:11" ht="12.75">
      <c r="B174" s="34"/>
      <c r="C174" s="34"/>
      <c r="D174" s="34"/>
      <c r="E174" s="34"/>
      <c r="F174" s="34"/>
      <c r="G174" s="34"/>
      <c r="H174" s="34"/>
      <c r="I174" s="34"/>
      <c r="J174" s="34"/>
      <c r="K174" s="34"/>
    </row>
    <row r="175" spans="2:11" ht="12.75">
      <c r="B175" s="34"/>
      <c r="C175" s="34"/>
      <c r="D175" s="34"/>
      <c r="E175" s="34"/>
      <c r="F175" s="34"/>
      <c r="G175" s="34"/>
      <c r="H175" s="34"/>
      <c r="I175" s="34"/>
      <c r="J175" s="34"/>
      <c r="K175" s="34"/>
    </row>
    <row r="176" spans="2:11" ht="12.75">
      <c r="B176" s="34"/>
      <c r="C176" s="34"/>
      <c r="D176" s="34"/>
      <c r="E176" s="34"/>
      <c r="F176" s="34"/>
      <c r="G176" s="34"/>
      <c r="H176" s="34"/>
      <c r="I176" s="34"/>
      <c r="J176" s="34"/>
      <c r="K176" s="34"/>
    </row>
    <row r="177" spans="2:11" ht="12.75">
      <c r="B177" s="34"/>
      <c r="C177" s="34"/>
      <c r="D177" s="34"/>
      <c r="E177" s="34"/>
      <c r="F177" s="34"/>
      <c r="G177" s="34"/>
      <c r="H177" s="34"/>
      <c r="I177" s="34"/>
      <c r="J177" s="34"/>
      <c r="K177" s="34"/>
    </row>
    <row r="178" spans="2:11" ht="12.75">
      <c r="B178" s="34"/>
      <c r="C178" s="34"/>
      <c r="D178" s="34"/>
      <c r="E178" s="34"/>
      <c r="F178" s="34"/>
      <c r="G178" s="34"/>
      <c r="H178" s="34"/>
      <c r="I178" s="34"/>
      <c r="J178" s="34"/>
      <c r="K178" s="34"/>
    </row>
    <row r="179" spans="2:11" ht="12.75">
      <c r="B179" s="34"/>
      <c r="C179" s="34"/>
      <c r="D179" s="34"/>
      <c r="E179" s="34"/>
      <c r="F179" s="34"/>
      <c r="G179" s="34"/>
      <c r="H179" s="34"/>
      <c r="I179" s="34"/>
      <c r="J179" s="34"/>
      <c r="K179" s="34"/>
    </row>
    <row r="180" spans="2:11" ht="12.75">
      <c r="B180" s="34"/>
      <c r="C180" s="34"/>
      <c r="D180" s="34"/>
      <c r="E180" s="34"/>
      <c r="F180" s="34"/>
      <c r="G180" s="34"/>
      <c r="H180" s="34"/>
      <c r="I180" s="34"/>
      <c r="J180" s="34"/>
      <c r="K180" s="34"/>
    </row>
    <row r="181" spans="2:11" ht="12.75">
      <c r="B181" s="34"/>
      <c r="C181" s="34"/>
      <c r="D181" s="34"/>
      <c r="E181" s="34"/>
      <c r="F181" s="34"/>
      <c r="G181" s="34"/>
      <c r="H181" s="34"/>
      <c r="I181" s="34"/>
      <c r="J181" s="34"/>
      <c r="K181" s="34"/>
    </row>
    <row r="182" spans="2:11" ht="12.75">
      <c r="B182" s="34"/>
      <c r="C182" s="34"/>
      <c r="D182" s="34"/>
      <c r="E182" s="34"/>
      <c r="F182" s="34"/>
      <c r="G182" s="34"/>
      <c r="H182" s="34"/>
      <c r="I182" s="34"/>
      <c r="J182" s="34"/>
      <c r="K182" s="34"/>
    </row>
    <row r="183" spans="2:11" ht="12.75">
      <c r="B183" s="34"/>
      <c r="C183" s="34"/>
      <c r="D183" s="34"/>
      <c r="E183" s="34"/>
      <c r="F183" s="34"/>
      <c r="G183" s="34"/>
      <c r="H183" s="34"/>
      <c r="I183" s="34"/>
      <c r="J183" s="34"/>
      <c r="K183" s="34"/>
    </row>
    <row r="184" spans="2:11" ht="12.75">
      <c r="B184" s="34"/>
      <c r="C184" s="34"/>
      <c r="D184" s="34"/>
      <c r="E184" s="34"/>
      <c r="F184" s="34"/>
      <c r="G184" s="34"/>
      <c r="H184" s="34"/>
      <c r="I184" s="34"/>
      <c r="J184" s="34"/>
      <c r="K184" s="34"/>
    </row>
    <row r="185" spans="2:11" ht="12.75">
      <c r="B185" s="34"/>
      <c r="C185" s="34"/>
      <c r="D185" s="34"/>
      <c r="E185" s="34"/>
      <c r="F185" s="34"/>
      <c r="G185" s="34"/>
      <c r="H185" s="34"/>
      <c r="I185" s="34"/>
      <c r="J185" s="34"/>
      <c r="K185" s="34"/>
    </row>
    <row r="186" spans="2:11" ht="12.75">
      <c r="B186" s="34"/>
      <c r="C186" s="34"/>
      <c r="D186" s="34"/>
      <c r="E186" s="34"/>
      <c r="F186" s="34"/>
      <c r="G186" s="34"/>
      <c r="H186" s="34"/>
      <c r="I186" s="34"/>
      <c r="J186" s="34"/>
      <c r="K186" s="34"/>
    </row>
    <row r="187" spans="2:11" ht="12.75">
      <c r="B187" s="34"/>
      <c r="C187" s="34"/>
      <c r="D187" s="34"/>
      <c r="E187" s="34"/>
      <c r="F187" s="34"/>
      <c r="G187" s="34"/>
      <c r="H187" s="34"/>
      <c r="I187" s="34"/>
      <c r="J187" s="34"/>
      <c r="K187" s="34"/>
    </row>
    <row r="188" spans="2:11" ht="12.75">
      <c r="B188" s="34"/>
      <c r="C188" s="34"/>
      <c r="D188" s="34"/>
      <c r="E188" s="34"/>
      <c r="F188" s="34"/>
      <c r="G188" s="34"/>
      <c r="H188" s="34"/>
      <c r="I188" s="34"/>
      <c r="J188" s="34"/>
      <c r="K188" s="34"/>
    </row>
    <row r="189" spans="2:11" ht="12.75">
      <c r="B189" s="34"/>
      <c r="C189" s="34"/>
      <c r="D189" s="34"/>
      <c r="E189" s="34"/>
      <c r="F189" s="34"/>
      <c r="G189" s="34"/>
      <c r="H189" s="34"/>
      <c r="I189" s="34"/>
      <c r="J189" s="34"/>
      <c r="K189" s="34"/>
    </row>
    <row r="190" spans="2:11" ht="12.75">
      <c r="B190" s="34"/>
      <c r="C190" s="34"/>
      <c r="D190" s="34"/>
      <c r="E190" s="34"/>
      <c r="F190" s="34"/>
      <c r="G190" s="34"/>
      <c r="H190" s="34"/>
      <c r="I190" s="34"/>
      <c r="J190" s="34"/>
      <c r="K190" s="34"/>
    </row>
    <row r="191" spans="2:11" ht="12.75">
      <c r="B191" s="34"/>
      <c r="C191" s="34"/>
      <c r="D191" s="34"/>
      <c r="E191" s="34"/>
      <c r="F191" s="34"/>
      <c r="G191" s="34"/>
      <c r="H191" s="34"/>
      <c r="I191" s="34"/>
      <c r="J191" s="34"/>
      <c r="K191" s="34"/>
    </row>
    <row r="192" spans="2:11" ht="12.75">
      <c r="B192" s="34"/>
      <c r="C192" s="34"/>
      <c r="D192" s="34"/>
      <c r="E192" s="34"/>
      <c r="F192" s="34"/>
      <c r="G192" s="34"/>
      <c r="H192" s="34"/>
      <c r="I192" s="34"/>
      <c r="J192" s="34"/>
      <c r="K192" s="34"/>
    </row>
    <row r="193" spans="2:11" ht="12.75">
      <c r="B193" s="34"/>
      <c r="C193" s="34"/>
      <c r="D193" s="34"/>
      <c r="E193" s="34"/>
      <c r="F193" s="34"/>
      <c r="G193" s="34"/>
      <c r="H193" s="34"/>
      <c r="I193" s="34"/>
      <c r="J193" s="34"/>
      <c r="K193" s="34"/>
    </row>
    <row r="194" spans="2:11" ht="12.75">
      <c r="B194" s="34"/>
      <c r="C194" s="34"/>
      <c r="D194" s="34"/>
      <c r="E194" s="34"/>
      <c r="F194" s="34"/>
      <c r="G194" s="34"/>
      <c r="H194" s="34"/>
      <c r="I194" s="34"/>
      <c r="J194" s="34"/>
      <c r="K194" s="34"/>
    </row>
    <row r="195" spans="2:11" ht="12.75">
      <c r="B195" s="34"/>
      <c r="C195" s="34"/>
      <c r="D195" s="34"/>
      <c r="E195" s="34"/>
      <c r="F195" s="34"/>
      <c r="G195" s="34"/>
      <c r="H195" s="34"/>
      <c r="I195" s="34"/>
      <c r="J195" s="34"/>
      <c r="K195" s="34"/>
    </row>
    <row r="196" spans="2:11" ht="12.75">
      <c r="B196" s="34"/>
      <c r="C196" s="34"/>
      <c r="D196" s="34"/>
      <c r="E196" s="34"/>
      <c r="F196" s="34"/>
      <c r="G196" s="34"/>
      <c r="H196" s="34"/>
      <c r="I196" s="34"/>
      <c r="J196" s="34"/>
      <c r="K196" s="34"/>
    </row>
    <row r="197" spans="2:11" ht="12.75">
      <c r="B197" s="34"/>
      <c r="C197" s="34"/>
      <c r="D197" s="34"/>
      <c r="E197" s="34"/>
      <c r="F197" s="34"/>
      <c r="G197" s="34"/>
      <c r="H197" s="34"/>
      <c r="I197" s="34"/>
      <c r="J197" s="34"/>
      <c r="K197" s="34"/>
    </row>
    <row r="198" spans="2:11" ht="12.75">
      <c r="B198" s="34"/>
      <c r="C198" s="34"/>
      <c r="D198" s="34"/>
      <c r="E198" s="34"/>
      <c r="F198" s="34"/>
      <c r="G198" s="34"/>
      <c r="H198" s="34"/>
      <c r="I198" s="34"/>
      <c r="J198" s="34"/>
      <c r="K198" s="34"/>
    </row>
    <row r="199" spans="2:11" ht="12.75">
      <c r="B199" s="34"/>
      <c r="C199" s="34"/>
      <c r="D199" s="34"/>
      <c r="E199" s="34"/>
      <c r="F199" s="34"/>
      <c r="G199" s="34"/>
      <c r="H199" s="34"/>
      <c r="I199" s="34"/>
      <c r="J199" s="34"/>
      <c r="K199" s="34"/>
    </row>
    <row r="200" spans="2:11" ht="12.75">
      <c r="B200" s="34"/>
      <c r="C200" s="34"/>
      <c r="D200" s="34"/>
      <c r="E200" s="34"/>
      <c r="F200" s="34"/>
      <c r="G200" s="34"/>
      <c r="H200" s="34"/>
      <c r="I200" s="34"/>
      <c r="J200" s="34"/>
      <c r="K200" s="34"/>
    </row>
    <row r="201" spans="2:11" ht="12.75">
      <c r="B201" s="34"/>
      <c r="C201" s="34"/>
      <c r="D201" s="34"/>
      <c r="E201" s="34"/>
      <c r="F201" s="34"/>
      <c r="G201" s="34"/>
      <c r="H201" s="34"/>
      <c r="I201" s="34"/>
      <c r="J201" s="34"/>
      <c r="K201" s="34"/>
    </row>
    <row r="202" spans="2:11" ht="12.75">
      <c r="B202" s="34"/>
      <c r="C202" s="34"/>
      <c r="D202" s="34"/>
      <c r="E202" s="34"/>
      <c r="F202" s="34"/>
      <c r="G202" s="34"/>
      <c r="H202" s="34"/>
      <c r="I202" s="34"/>
      <c r="J202" s="34"/>
      <c r="K202" s="34"/>
    </row>
    <row r="203" spans="2:11" ht="12.75">
      <c r="B203" s="34"/>
      <c r="C203" s="34"/>
      <c r="D203" s="34"/>
      <c r="E203" s="34"/>
      <c r="F203" s="34"/>
      <c r="G203" s="34"/>
      <c r="H203" s="34"/>
      <c r="I203" s="34"/>
      <c r="J203" s="34"/>
      <c r="K203" s="34"/>
    </row>
    <row r="204" spans="2:11" ht="12.75">
      <c r="B204" s="34"/>
      <c r="C204" s="34"/>
      <c r="D204" s="34"/>
      <c r="E204" s="34"/>
      <c r="F204" s="34"/>
      <c r="G204" s="34"/>
      <c r="H204" s="34"/>
      <c r="I204" s="34"/>
      <c r="J204" s="34"/>
      <c r="K204" s="34"/>
    </row>
    <row r="205" spans="2:11" ht="12.75">
      <c r="B205" s="34"/>
      <c r="C205" s="34"/>
      <c r="D205" s="34"/>
      <c r="E205" s="34"/>
      <c r="F205" s="34"/>
      <c r="G205" s="34"/>
      <c r="H205" s="34"/>
      <c r="I205" s="34"/>
      <c r="J205" s="34"/>
      <c r="K205" s="34"/>
    </row>
    <row r="206" spans="2:11" ht="12.75">
      <c r="B206" s="34"/>
      <c r="C206" s="34"/>
      <c r="D206" s="34"/>
      <c r="E206" s="34"/>
      <c r="F206" s="34"/>
      <c r="G206" s="34"/>
      <c r="H206" s="34"/>
      <c r="I206" s="34"/>
      <c r="J206" s="34"/>
      <c r="K206" s="34"/>
    </row>
    <row r="207" spans="2:11" ht="12.75">
      <c r="B207" s="34"/>
      <c r="C207" s="34"/>
      <c r="D207" s="34"/>
      <c r="E207" s="34"/>
      <c r="F207" s="34"/>
      <c r="G207" s="34"/>
      <c r="H207" s="34"/>
      <c r="I207" s="34"/>
      <c r="J207" s="34"/>
      <c r="K207" s="34"/>
    </row>
    <row r="208" spans="2:11" ht="12.75">
      <c r="B208" s="34"/>
      <c r="C208" s="34"/>
      <c r="D208" s="34"/>
      <c r="E208" s="34"/>
      <c r="F208" s="34"/>
      <c r="G208" s="34"/>
      <c r="H208" s="34"/>
      <c r="I208" s="34"/>
      <c r="J208" s="34"/>
      <c r="K208" s="34"/>
    </row>
    <row r="209" spans="2:11" ht="12.75">
      <c r="B209" s="34"/>
      <c r="C209" s="34"/>
      <c r="D209" s="34"/>
      <c r="E209" s="34"/>
      <c r="F209" s="34"/>
      <c r="G209" s="34"/>
      <c r="H209" s="34"/>
      <c r="I209" s="34"/>
      <c r="J209" s="34"/>
      <c r="K209" s="34"/>
    </row>
    <row r="210" spans="2:11" ht="12.75">
      <c r="B210" s="34"/>
      <c r="C210" s="34"/>
      <c r="D210" s="34"/>
      <c r="E210" s="34"/>
      <c r="F210" s="34"/>
      <c r="G210" s="34"/>
      <c r="H210" s="34"/>
      <c r="I210" s="34"/>
      <c r="J210" s="34"/>
      <c r="K210" s="34"/>
    </row>
    <row r="211" spans="2:11" ht="12.75">
      <c r="B211" s="34"/>
      <c r="C211" s="34"/>
      <c r="D211" s="34"/>
      <c r="E211" s="34"/>
      <c r="F211" s="34"/>
      <c r="G211" s="34"/>
      <c r="H211" s="34"/>
      <c r="I211" s="34"/>
      <c r="J211" s="34"/>
      <c r="K211" s="34"/>
    </row>
    <row r="212" spans="2:11" ht="12.75">
      <c r="B212" s="34"/>
      <c r="C212" s="34"/>
      <c r="D212" s="34"/>
      <c r="E212" s="34"/>
      <c r="F212" s="34"/>
      <c r="G212" s="34"/>
      <c r="H212" s="34"/>
      <c r="I212" s="34"/>
      <c r="J212" s="34"/>
      <c r="K212" s="34"/>
    </row>
    <row r="213" spans="2:11" ht="12.75">
      <c r="B213" s="34"/>
      <c r="C213" s="34"/>
      <c r="D213" s="34"/>
      <c r="E213" s="34"/>
      <c r="F213" s="34"/>
      <c r="G213" s="34"/>
      <c r="H213" s="34"/>
      <c r="I213" s="34"/>
      <c r="J213" s="34"/>
      <c r="K213" s="34"/>
    </row>
    <row r="214" spans="2:11" ht="12.75">
      <c r="B214" s="34"/>
      <c r="C214" s="34"/>
      <c r="D214" s="34"/>
      <c r="E214" s="34"/>
      <c r="F214" s="34"/>
      <c r="G214" s="34"/>
      <c r="H214" s="34"/>
      <c r="I214" s="34"/>
      <c r="J214" s="34"/>
      <c r="K214" s="34"/>
    </row>
    <row r="215" spans="2:11" ht="12.75">
      <c r="B215" s="34"/>
      <c r="C215" s="34"/>
      <c r="D215" s="34"/>
      <c r="E215" s="34"/>
      <c r="F215" s="34"/>
      <c r="G215" s="34"/>
      <c r="H215" s="34"/>
      <c r="I215" s="34"/>
      <c r="J215" s="34"/>
      <c r="K215" s="34"/>
    </row>
    <row r="216" spans="2:11" ht="12.75">
      <c r="B216" s="34"/>
      <c r="C216" s="34"/>
      <c r="D216" s="34"/>
      <c r="E216" s="34"/>
      <c r="F216" s="34"/>
      <c r="G216" s="34"/>
      <c r="H216" s="34"/>
      <c r="I216" s="34"/>
      <c r="J216" s="34"/>
      <c r="K216" s="34"/>
    </row>
    <row r="217" spans="2:11" ht="12.75">
      <c r="B217" s="34"/>
      <c r="C217" s="34"/>
      <c r="D217" s="34"/>
      <c r="E217" s="34"/>
      <c r="F217" s="34"/>
      <c r="G217" s="34"/>
      <c r="H217" s="34"/>
      <c r="I217" s="34"/>
      <c r="J217" s="34"/>
      <c r="K217" s="34"/>
    </row>
    <row r="218" spans="2:11" ht="12.75">
      <c r="B218" s="34"/>
      <c r="C218" s="34"/>
      <c r="D218" s="34"/>
      <c r="E218" s="34"/>
      <c r="F218" s="34"/>
      <c r="G218" s="34"/>
      <c r="H218" s="34"/>
      <c r="I218" s="34"/>
      <c r="J218" s="34"/>
      <c r="K218" s="34"/>
    </row>
    <row r="219" spans="2:11" ht="12.75">
      <c r="B219" s="34"/>
      <c r="C219" s="34"/>
      <c r="D219" s="34"/>
      <c r="E219" s="34"/>
      <c r="F219" s="34"/>
      <c r="G219" s="34"/>
      <c r="H219" s="34"/>
      <c r="I219" s="34"/>
      <c r="J219" s="34"/>
      <c r="K219" s="34"/>
    </row>
    <row r="220" spans="2:11" ht="12.75">
      <c r="B220" s="34"/>
      <c r="C220" s="34"/>
      <c r="D220" s="34"/>
      <c r="E220" s="34"/>
      <c r="F220" s="34"/>
      <c r="G220" s="34"/>
      <c r="H220" s="34"/>
      <c r="I220" s="34"/>
      <c r="J220" s="34"/>
      <c r="K220" s="34"/>
    </row>
    <row r="221" spans="2:11" ht="12.75">
      <c r="B221" s="34"/>
      <c r="C221" s="34"/>
      <c r="D221" s="34"/>
      <c r="E221" s="34"/>
      <c r="F221" s="34"/>
      <c r="G221" s="34"/>
      <c r="H221" s="34"/>
      <c r="I221" s="34"/>
      <c r="J221" s="34"/>
      <c r="K221" s="34"/>
    </row>
    <row r="222" spans="2:11" ht="12.75">
      <c r="B222" s="34"/>
      <c r="C222" s="34"/>
      <c r="D222" s="34"/>
      <c r="E222" s="34"/>
      <c r="F222" s="34"/>
      <c r="G222" s="34"/>
      <c r="H222" s="34"/>
      <c r="I222" s="34"/>
      <c r="J222" s="34"/>
      <c r="K222" s="34"/>
    </row>
    <row r="223" spans="2:11" ht="12.75">
      <c r="B223" s="34"/>
      <c r="C223" s="34"/>
      <c r="D223" s="34"/>
      <c r="E223" s="34"/>
      <c r="F223" s="34"/>
      <c r="G223" s="34"/>
      <c r="H223" s="34"/>
      <c r="I223" s="34"/>
      <c r="J223" s="34"/>
      <c r="K223" s="34"/>
    </row>
    <row r="224" spans="2:11" ht="12.75">
      <c r="B224" s="34"/>
      <c r="C224" s="34"/>
      <c r="D224" s="34"/>
      <c r="E224" s="34"/>
      <c r="F224" s="34"/>
      <c r="G224" s="34"/>
      <c r="H224" s="34"/>
      <c r="I224" s="34"/>
      <c r="J224" s="34"/>
      <c r="K224" s="34"/>
    </row>
    <row r="225" spans="2:11" ht="12.75">
      <c r="B225" s="34"/>
      <c r="C225" s="34"/>
      <c r="D225" s="34"/>
      <c r="E225" s="34"/>
      <c r="F225" s="34"/>
      <c r="G225" s="34"/>
      <c r="H225" s="34"/>
      <c r="I225" s="34"/>
      <c r="J225" s="34"/>
      <c r="K225" s="34"/>
    </row>
    <row r="226" spans="2:11" ht="12.75">
      <c r="B226" s="34"/>
      <c r="C226" s="34"/>
      <c r="D226" s="34"/>
      <c r="E226" s="34"/>
      <c r="F226" s="34"/>
      <c r="G226" s="34"/>
      <c r="H226" s="34"/>
      <c r="I226" s="34"/>
      <c r="J226" s="34"/>
      <c r="K226" s="34"/>
    </row>
    <row r="227" spans="2:11" ht="12.75">
      <c r="B227" s="34"/>
      <c r="C227" s="34"/>
      <c r="D227" s="34"/>
      <c r="E227" s="34"/>
      <c r="F227" s="34"/>
      <c r="G227" s="34"/>
      <c r="H227" s="34"/>
      <c r="I227" s="34"/>
      <c r="J227" s="34"/>
      <c r="K227" s="34"/>
    </row>
    <row r="228" spans="2:11" ht="12.75">
      <c r="B228" s="34"/>
      <c r="C228" s="34"/>
      <c r="D228" s="34"/>
      <c r="E228" s="34"/>
      <c r="F228" s="34"/>
      <c r="G228" s="34"/>
      <c r="H228" s="34"/>
      <c r="I228" s="34"/>
      <c r="J228" s="34"/>
      <c r="K228" s="34"/>
    </row>
    <row r="229" spans="2:11" ht="12.75">
      <c r="B229" s="34"/>
      <c r="C229" s="34"/>
      <c r="D229" s="34"/>
      <c r="E229" s="34"/>
      <c r="F229" s="34"/>
      <c r="G229" s="34"/>
      <c r="H229" s="34"/>
      <c r="I229" s="34"/>
      <c r="J229" s="34"/>
      <c r="K229" s="34"/>
    </row>
    <row r="230" spans="2:11" ht="12.75">
      <c r="B230" s="34"/>
      <c r="C230" s="34"/>
      <c r="D230" s="34"/>
      <c r="E230" s="34"/>
      <c r="F230" s="34"/>
      <c r="G230" s="34"/>
      <c r="H230" s="34"/>
      <c r="I230" s="34"/>
      <c r="J230" s="34"/>
      <c r="K230" s="34"/>
    </row>
    <row r="231" spans="2:11" ht="12.75">
      <c r="B231" s="34"/>
      <c r="C231" s="34"/>
      <c r="D231" s="34"/>
      <c r="E231" s="34"/>
      <c r="F231" s="34"/>
      <c r="G231" s="34"/>
      <c r="H231" s="34"/>
      <c r="I231" s="34"/>
      <c r="J231" s="34"/>
      <c r="K231" s="34"/>
    </row>
    <row r="232" spans="2:11" ht="12.75">
      <c r="B232" s="34"/>
      <c r="C232" s="34"/>
      <c r="D232" s="34"/>
      <c r="E232" s="34"/>
      <c r="F232" s="34"/>
      <c r="G232" s="34"/>
      <c r="H232" s="34"/>
      <c r="I232" s="34"/>
      <c r="J232" s="34"/>
      <c r="K232" s="34"/>
    </row>
    <row r="233" spans="2:11" ht="12.75">
      <c r="B233" s="34"/>
      <c r="C233" s="34"/>
      <c r="D233" s="34"/>
      <c r="E233" s="34"/>
      <c r="F233" s="34"/>
      <c r="G233" s="34"/>
      <c r="H233" s="34"/>
      <c r="I233" s="34"/>
      <c r="J233" s="34"/>
      <c r="K233" s="34"/>
    </row>
    <row r="234" spans="2:11" ht="12.75">
      <c r="B234" s="34"/>
      <c r="C234" s="34"/>
      <c r="D234" s="34"/>
      <c r="E234" s="34"/>
      <c r="F234" s="34"/>
      <c r="G234" s="34"/>
      <c r="H234" s="34"/>
      <c r="I234" s="34"/>
      <c r="J234" s="34"/>
      <c r="K234" s="34"/>
    </row>
    <row r="235" spans="2:11" ht="12.75">
      <c r="B235" s="34"/>
      <c r="C235" s="34"/>
      <c r="D235" s="34"/>
      <c r="E235" s="34"/>
      <c r="F235" s="34"/>
      <c r="G235" s="34"/>
      <c r="H235" s="34"/>
      <c r="I235" s="34"/>
      <c r="J235" s="34"/>
      <c r="K235" s="34"/>
    </row>
    <row r="236" spans="2:11" ht="12.75">
      <c r="B236" s="34"/>
      <c r="C236" s="34"/>
      <c r="D236" s="34"/>
      <c r="E236" s="34"/>
      <c r="F236" s="34"/>
      <c r="G236" s="34"/>
      <c r="H236" s="34"/>
      <c r="I236" s="34"/>
      <c r="J236" s="34"/>
      <c r="K236" s="34"/>
    </row>
    <row r="237" spans="2:11" ht="12.75">
      <c r="B237" s="34"/>
      <c r="C237" s="34"/>
      <c r="D237" s="34"/>
      <c r="E237" s="34"/>
      <c r="F237" s="34"/>
      <c r="G237" s="34"/>
      <c r="H237" s="34"/>
      <c r="I237" s="34"/>
      <c r="J237" s="34"/>
      <c r="K237" s="34"/>
    </row>
    <row r="238" spans="2:11" ht="12.75">
      <c r="B238" s="34"/>
      <c r="C238" s="34"/>
      <c r="D238" s="34"/>
      <c r="E238" s="34"/>
      <c r="F238" s="34"/>
      <c r="G238" s="34"/>
      <c r="H238" s="34"/>
      <c r="I238" s="34"/>
      <c r="J238" s="34"/>
      <c r="K238" s="34"/>
    </row>
    <row r="239" spans="2:11" ht="12.75">
      <c r="B239" s="34"/>
      <c r="C239" s="34"/>
      <c r="D239" s="34"/>
      <c r="E239" s="34"/>
      <c r="F239" s="34"/>
      <c r="G239" s="34"/>
      <c r="H239" s="34"/>
      <c r="I239" s="34"/>
      <c r="J239" s="34"/>
      <c r="K239" s="34"/>
    </row>
    <row r="240" spans="2:11" ht="12.75">
      <c r="B240" s="34"/>
      <c r="C240" s="34"/>
      <c r="D240" s="34"/>
      <c r="E240" s="34"/>
      <c r="F240" s="34"/>
      <c r="G240" s="34"/>
      <c r="H240" s="34"/>
      <c r="I240" s="34"/>
      <c r="J240" s="34"/>
      <c r="K240" s="34"/>
    </row>
    <row r="241" spans="2:11" ht="12.75">
      <c r="B241" s="34"/>
      <c r="C241" s="34"/>
      <c r="D241" s="34"/>
      <c r="E241" s="34"/>
      <c r="F241" s="34"/>
      <c r="G241" s="34"/>
      <c r="H241" s="34"/>
      <c r="I241" s="34"/>
      <c r="J241" s="34"/>
      <c r="K241" s="34"/>
    </row>
    <row r="242" spans="2:11" ht="12.75">
      <c r="B242" s="34"/>
      <c r="C242" s="34"/>
      <c r="D242" s="34"/>
      <c r="E242" s="34"/>
      <c r="F242" s="34"/>
      <c r="G242" s="34"/>
      <c r="H242" s="34"/>
      <c r="I242" s="34"/>
      <c r="J242" s="34"/>
      <c r="K242" s="34"/>
    </row>
    <row r="243" spans="2:11" ht="12.75">
      <c r="B243" s="34"/>
      <c r="C243" s="34"/>
      <c r="D243" s="34"/>
      <c r="E243" s="34"/>
      <c r="F243" s="34"/>
      <c r="G243" s="34"/>
      <c r="H243" s="34"/>
      <c r="I243" s="34"/>
      <c r="J243" s="34"/>
      <c r="K243" s="34"/>
    </row>
    <row r="244" spans="2:11" ht="12.75">
      <c r="B244" s="34"/>
      <c r="C244" s="34"/>
      <c r="D244" s="34"/>
      <c r="E244" s="34"/>
      <c r="F244" s="34"/>
      <c r="G244" s="34"/>
      <c r="H244" s="34"/>
      <c r="I244" s="34"/>
      <c r="J244" s="34"/>
      <c r="K244" s="34"/>
    </row>
    <row r="245" spans="2:11" ht="12.75">
      <c r="B245" s="34"/>
      <c r="C245" s="34"/>
      <c r="D245" s="34"/>
      <c r="E245" s="34"/>
      <c r="F245" s="34"/>
      <c r="G245" s="34"/>
      <c r="H245" s="34"/>
      <c r="I245" s="34"/>
      <c r="J245" s="34"/>
      <c r="K245" s="34"/>
    </row>
    <row r="246" spans="2:11" ht="12.75">
      <c r="B246" s="34"/>
      <c r="C246" s="34"/>
      <c r="D246" s="34"/>
      <c r="E246" s="34"/>
      <c r="F246" s="34"/>
      <c r="G246" s="34"/>
      <c r="H246" s="34"/>
      <c r="I246" s="34"/>
      <c r="J246" s="34"/>
      <c r="K246" s="34"/>
    </row>
    <row r="247" spans="2:11" ht="12.75">
      <c r="B247" s="34"/>
      <c r="C247" s="34"/>
      <c r="D247" s="34"/>
      <c r="E247" s="34"/>
      <c r="F247" s="34"/>
      <c r="G247" s="34"/>
      <c r="H247" s="34"/>
      <c r="I247" s="34"/>
      <c r="J247" s="34"/>
      <c r="K247" s="34"/>
    </row>
    <row r="248" spans="2:11" ht="12.75">
      <c r="B248" s="34"/>
      <c r="C248" s="34"/>
      <c r="D248" s="34"/>
      <c r="E248" s="34"/>
      <c r="F248" s="34"/>
      <c r="G248" s="34"/>
      <c r="H248" s="34"/>
      <c r="I248" s="34"/>
      <c r="J248" s="34"/>
      <c r="K248" s="34"/>
    </row>
    <row r="249" spans="2:11" ht="12.75">
      <c r="B249" s="34"/>
      <c r="C249" s="34"/>
      <c r="D249" s="34"/>
      <c r="E249" s="34"/>
      <c r="F249" s="34"/>
      <c r="G249" s="34"/>
      <c r="H249" s="34"/>
      <c r="I249" s="34"/>
      <c r="J249" s="34"/>
      <c r="K249" s="34"/>
    </row>
    <row r="250" spans="2:11" ht="12.75">
      <c r="B250" s="34"/>
      <c r="C250" s="34"/>
      <c r="D250" s="34"/>
      <c r="E250" s="34"/>
      <c r="F250" s="34"/>
      <c r="G250" s="34"/>
      <c r="H250" s="34"/>
      <c r="I250" s="34"/>
      <c r="J250" s="34"/>
      <c r="K250" s="34"/>
    </row>
    <row r="251" spans="2:11" ht="12.75">
      <c r="B251" s="34"/>
      <c r="C251" s="34"/>
      <c r="D251" s="34"/>
      <c r="E251" s="34"/>
      <c r="F251" s="34"/>
      <c r="G251" s="34"/>
      <c r="H251" s="34"/>
      <c r="I251" s="34"/>
      <c r="J251" s="34"/>
      <c r="K251" s="34"/>
    </row>
    <row r="252" spans="2:11" ht="12.75">
      <c r="B252" s="34"/>
      <c r="C252" s="34"/>
      <c r="D252" s="34"/>
      <c r="E252" s="34"/>
      <c r="F252" s="34"/>
      <c r="G252" s="34"/>
      <c r="H252" s="34"/>
      <c r="I252" s="34"/>
      <c r="J252" s="34"/>
      <c r="K252" s="34"/>
    </row>
    <row r="253" spans="2:11" ht="12.75">
      <c r="B253" s="34"/>
      <c r="C253" s="34"/>
      <c r="D253" s="34"/>
      <c r="E253" s="34"/>
      <c r="F253" s="34"/>
      <c r="G253" s="34"/>
      <c r="H253" s="34"/>
      <c r="I253" s="34"/>
      <c r="J253" s="34"/>
      <c r="K253" s="34"/>
    </row>
    <row r="254" spans="2:11" ht="12.75">
      <c r="B254" s="34"/>
      <c r="C254" s="34"/>
      <c r="D254" s="34"/>
      <c r="E254" s="34"/>
      <c r="F254" s="34"/>
      <c r="G254" s="34"/>
      <c r="H254" s="34"/>
      <c r="I254" s="34"/>
      <c r="J254" s="34"/>
      <c r="K254" s="34"/>
    </row>
    <row r="255" spans="2:11" ht="12.75">
      <c r="B255" s="34"/>
      <c r="C255" s="34"/>
      <c r="D255" s="34"/>
      <c r="E255" s="34"/>
      <c r="F255" s="34"/>
      <c r="G255" s="34"/>
      <c r="H255" s="34"/>
      <c r="I255" s="34"/>
      <c r="J255" s="34"/>
      <c r="K255" s="34"/>
    </row>
    <row r="256" spans="2:11" ht="12.75">
      <c r="B256" s="34"/>
      <c r="C256" s="34"/>
      <c r="D256" s="34"/>
      <c r="E256" s="34"/>
      <c r="F256" s="34"/>
      <c r="G256" s="34"/>
      <c r="H256" s="34"/>
      <c r="I256" s="34"/>
      <c r="J256" s="34"/>
      <c r="K256" s="34"/>
    </row>
    <row r="257" spans="2:11" ht="12.75">
      <c r="B257" s="34"/>
      <c r="C257" s="34"/>
      <c r="D257" s="34"/>
      <c r="E257" s="34"/>
      <c r="F257" s="34"/>
      <c r="G257" s="34"/>
      <c r="H257" s="34"/>
      <c r="I257" s="34"/>
      <c r="J257" s="34"/>
      <c r="K257" s="34"/>
    </row>
    <row r="258" spans="2:11" ht="12.75">
      <c r="B258" s="34"/>
      <c r="C258" s="34"/>
      <c r="D258" s="34"/>
      <c r="E258" s="34"/>
      <c r="F258" s="34"/>
      <c r="G258" s="34"/>
      <c r="H258" s="34"/>
      <c r="I258" s="34"/>
      <c r="J258" s="34"/>
      <c r="K258" s="34"/>
    </row>
    <row r="259" spans="2:11" ht="12.75">
      <c r="B259" s="34"/>
      <c r="C259" s="34"/>
      <c r="D259" s="34"/>
      <c r="E259" s="34"/>
      <c r="F259" s="34"/>
      <c r="G259" s="34"/>
      <c r="H259" s="34"/>
      <c r="I259" s="34"/>
      <c r="J259" s="34"/>
      <c r="K259" s="34"/>
    </row>
    <row r="260" spans="2:11" ht="12.75">
      <c r="B260" s="34"/>
      <c r="C260" s="34"/>
      <c r="D260" s="34"/>
      <c r="E260" s="34"/>
      <c r="F260" s="34"/>
      <c r="G260" s="34"/>
      <c r="H260" s="34"/>
      <c r="I260" s="34"/>
      <c r="J260" s="34"/>
      <c r="K260" s="34"/>
    </row>
    <row r="261" spans="2:11" ht="12.75">
      <c r="B261" s="34"/>
      <c r="C261" s="34"/>
      <c r="D261" s="34"/>
      <c r="E261" s="34"/>
      <c r="F261" s="34"/>
      <c r="G261" s="34"/>
      <c r="H261" s="34"/>
      <c r="I261" s="34"/>
      <c r="J261" s="34"/>
      <c r="K261" s="34"/>
    </row>
    <row r="262" spans="2:11" ht="12.75">
      <c r="B262" s="34"/>
      <c r="C262" s="34"/>
      <c r="D262" s="34"/>
      <c r="E262" s="34"/>
      <c r="F262" s="34"/>
      <c r="G262" s="34"/>
      <c r="H262" s="34"/>
      <c r="I262" s="34"/>
      <c r="J262" s="34"/>
      <c r="K262" s="34"/>
    </row>
    <row r="263" spans="2:11" ht="12.75">
      <c r="B263" s="34"/>
      <c r="C263" s="34"/>
      <c r="D263" s="34"/>
      <c r="E263" s="34"/>
      <c r="F263" s="34"/>
      <c r="G263" s="34"/>
      <c r="H263" s="34"/>
      <c r="I263" s="34"/>
      <c r="J263" s="34"/>
      <c r="K263" s="34"/>
    </row>
    <row r="264" spans="2:11" ht="12.75">
      <c r="B264" s="34"/>
      <c r="C264" s="34"/>
      <c r="D264" s="34"/>
      <c r="E264" s="34"/>
      <c r="F264" s="34"/>
      <c r="G264" s="34"/>
      <c r="H264" s="34"/>
      <c r="I264" s="34"/>
      <c r="J264" s="34"/>
      <c r="K264" s="34"/>
    </row>
    <row r="265" spans="2:11" ht="12.75">
      <c r="B265" s="34"/>
      <c r="C265" s="34"/>
      <c r="D265" s="34"/>
      <c r="E265" s="34"/>
      <c r="F265" s="34"/>
      <c r="G265" s="34"/>
      <c r="H265" s="34"/>
      <c r="I265" s="34"/>
      <c r="J265" s="34"/>
      <c r="K265" s="34"/>
    </row>
    <row r="266" spans="2:11" ht="12.75">
      <c r="B266" s="34"/>
      <c r="C266" s="34"/>
      <c r="D266" s="34"/>
      <c r="E266" s="34"/>
      <c r="F266" s="34"/>
      <c r="G266" s="34"/>
      <c r="H266" s="34"/>
      <c r="I266" s="34"/>
      <c r="J266" s="34"/>
      <c r="K266" s="34"/>
    </row>
    <row r="267" spans="2:11" ht="12.75">
      <c r="B267" s="34"/>
      <c r="C267" s="34"/>
      <c r="D267" s="34"/>
      <c r="E267" s="34"/>
      <c r="F267" s="34"/>
      <c r="G267" s="34"/>
      <c r="H267" s="34"/>
      <c r="I267" s="34"/>
      <c r="J267" s="34"/>
      <c r="K267" s="34"/>
    </row>
    <row r="268" spans="2:11" ht="12.75">
      <c r="B268" s="34"/>
      <c r="C268" s="34"/>
      <c r="D268" s="34"/>
      <c r="E268" s="34"/>
      <c r="F268" s="34"/>
      <c r="G268" s="34"/>
      <c r="H268" s="34"/>
      <c r="I268" s="34"/>
      <c r="J268" s="34"/>
      <c r="K268" s="34"/>
    </row>
    <row r="269" spans="2:11" ht="12.75">
      <c r="B269" s="34"/>
      <c r="C269" s="34"/>
      <c r="D269" s="34"/>
      <c r="E269" s="34"/>
      <c r="F269" s="34"/>
      <c r="G269" s="34"/>
      <c r="H269" s="34"/>
      <c r="I269" s="34"/>
      <c r="J269" s="34"/>
      <c r="K269" s="34"/>
    </row>
    <row r="270" spans="2:11" ht="12.75">
      <c r="B270" s="34"/>
      <c r="C270" s="34"/>
      <c r="D270" s="34"/>
      <c r="E270" s="34"/>
      <c r="F270" s="34"/>
      <c r="G270" s="34"/>
      <c r="H270" s="34"/>
      <c r="I270" s="34"/>
      <c r="J270" s="34"/>
      <c r="K270" s="34"/>
    </row>
    <row r="271" spans="2:11" ht="12.75">
      <c r="B271" s="34"/>
      <c r="C271" s="34"/>
      <c r="D271" s="34"/>
      <c r="E271" s="34"/>
      <c r="F271" s="34"/>
      <c r="G271" s="34"/>
      <c r="H271" s="34"/>
      <c r="I271" s="34"/>
      <c r="J271" s="34"/>
      <c r="K271" s="34"/>
    </row>
    <row r="272" spans="2:11" ht="12.75">
      <c r="B272" s="34"/>
      <c r="C272" s="34"/>
      <c r="D272" s="34"/>
      <c r="E272" s="34"/>
      <c r="F272" s="34"/>
      <c r="G272" s="34"/>
      <c r="H272" s="34"/>
      <c r="I272" s="34"/>
      <c r="J272" s="34"/>
      <c r="K272" s="34"/>
    </row>
    <row r="273" spans="2:11" ht="12.75">
      <c r="B273" s="34"/>
      <c r="C273" s="34"/>
      <c r="D273" s="34"/>
      <c r="E273" s="34"/>
      <c r="F273" s="34"/>
      <c r="G273" s="34"/>
      <c r="H273" s="34"/>
      <c r="I273" s="34"/>
      <c r="J273" s="34"/>
      <c r="K273" s="34"/>
    </row>
    <row r="274" spans="2:11" ht="12.75">
      <c r="B274" s="34"/>
      <c r="C274" s="34"/>
      <c r="D274" s="34"/>
      <c r="E274" s="34"/>
      <c r="F274" s="34"/>
      <c r="G274" s="34"/>
      <c r="H274" s="34"/>
      <c r="I274" s="34"/>
      <c r="J274" s="34"/>
      <c r="K274" s="34"/>
    </row>
    <row r="275" spans="2:11" ht="12.75">
      <c r="B275" s="34"/>
      <c r="C275" s="34"/>
      <c r="D275" s="34"/>
      <c r="E275" s="34"/>
      <c r="F275" s="34"/>
      <c r="G275" s="34"/>
      <c r="H275" s="34"/>
      <c r="I275" s="34"/>
      <c r="J275" s="34"/>
      <c r="K275" s="34"/>
    </row>
    <row r="276" spans="2:11" ht="12.75">
      <c r="B276" s="34"/>
      <c r="C276" s="34"/>
      <c r="D276" s="34"/>
      <c r="E276" s="34"/>
      <c r="F276" s="34"/>
      <c r="G276" s="34"/>
      <c r="H276" s="34"/>
      <c r="I276" s="34"/>
      <c r="J276" s="34"/>
      <c r="K276" s="34"/>
    </row>
    <row r="277" spans="2:11" ht="12.75">
      <c r="B277" s="34"/>
      <c r="C277" s="34"/>
      <c r="D277" s="34"/>
      <c r="E277" s="34"/>
      <c r="F277" s="34"/>
      <c r="G277" s="34"/>
      <c r="H277" s="34"/>
      <c r="I277" s="34"/>
      <c r="J277" s="34"/>
      <c r="K277" s="34"/>
    </row>
    <row r="278" spans="2:11" ht="12.75">
      <c r="B278" s="34"/>
      <c r="C278" s="34"/>
      <c r="D278" s="34"/>
      <c r="E278" s="34"/>
      <c r="F278" s="34"/>
      <c r="G278" s="34"/>
      <c r="H278" s="34"/>
      <c r="I278" s="34"/>
      <c r="J278" s="34"/>
      <c r="K278" s="34"/>
    </row>
    <row r="279" spans="2:11" ht="12.75">
      <c r="B279" s="34"/>
      <c r="C279" s="34"/>
      <c r="D279" s="34"/>
      <c r="E279" s="34"/>
      <c r="F279" s="34"/>
      <c r="G279" s="34"/>
      <c r="H279" s="34"/>
      <c r="I279" s="34"/>
      <c r="J279" s="34"/>
      <c r="K279" s="34"/>
    </row>
    <row r="280" spans="2:11" ht="12.75">
      <c r="B280" s="34"/>
      <c r="C280" s="34"/>
      <c r="D280" s="34"/>
      <c r="E280" s="34"/>
      <c r="F280" s="34"/>
      <c r="G280" s="34"/>
      <c r="H280" s="34"/>
      <c r="I280" s="34"/>
      <c r="J280" s="34"/>
      <c r="K280" s="34"/>
    </row>
    <row r="281" spans="2:11" ht="12.75">
      <c r="B281" s="34"/>
      <c r="C281" s="34"/>
      <c r="D281" s="34"/>
      <c r="E281" s="34"/>
      <c r="F281" s="34"/>
      <c r="G281" s="34"/>
      <c r="H281" s="34"/>
      <c r="I281" s="34"/>
      <c r="J281" s="34"/>
      <c r="K281" s="34"/>
    </row>
    <row r="282" spans="2:11" ht="12.75">
      <c r="B282" s="34"/>
      <c r="C282" s="34"/>
      <c r="D282" s="34"/>
      <c r="E282" s="34"/>
      <c r="F282" s="34"/>
      <c r="G282" s="34"/>
      <c r="H282" s="34"/>
      <c r="I282" s="34"/>
      <c r="J282" s="34"/>
      <c r="K282" s="34"/>
    </row>
    <row r="283" spans="2:11" ht="12.75">
      <c r="B283" s="34"/>
      <c r="C283" s="34"/>
      <c r="D283" s="34"/>
      <c r="E283" s="34"/>
      <c r="F283" s="34"/>
      <c r="G283" s="34"/>
      <c r="H283" s="34"/>
      <c r="I283" s="34"/>
      <c r="J283" s="34"/>
      <c r="K283" s="34"/>
    </row>
    <row r="284" spans="2:11" ht="12.75">
      <c r="B284" s="34"/>
      <c r="C284" s="34"/>
      <c r="D284" s="34"/>
      <c r="E284" s="34"/>
      <c r="F284" s="34"/>
      <c r="G284" s="34"/>
      <c r="H284" s="34"/>
      <c r="I284" s="34"/>
      <c r="J284" s="34"/>
      <c r="K284" s="34"/>
    </row>
    <row r="285" spans="2:11" ht="12.75">
      <c r="B285" s="34"/>
      <c r="C285" s="34"/>
      <c r="D285" s="34"/>
      <c r="E285" s="34"/>
      <c r="F285" s="34"/>
      <c r="G285" s="34"/>
      <c r="H285" s="34"/>
      <c r="I285" s="34"/>
      <c r="J285" s="34"/>
      <c r="K285" s="34"/>
    </row>
    <row r="286" spans="2:11" ht="12.75">
      <c r="B286" s="34"/>
      <c r="C286" s="34"/>
      <c r="D286" s="34"/>
      <c r="E286" s="34"/>
      <c r="F286" s="34"/>
      <c r="G286" s="34"/>
      <c r="H286" s="34"/>
      <c r="I286" s="34"/>
      <c r="J286" s="34"/>
      <c r="K286" s="34"/>
    </row>
    <row r="287" spans="2:11" ht="12.75">
      <c r="B287" s="34"/>
      <c r="C287" s="34"/>
      <c r="D287" s="34"/>
      <c r="E287" s="34"/>
      <c r="F287" s="34"/>
      <c r="G287" s="34"/>
      <c r="H287" s="34"/>
      <c r="I287" s="34"/>
      <c r="J287" s="34"/>
      <c r="K287" s="34"/>
    </row>
    <row r="288" spans="2:11" ht="12.75">
      <c r="B288" s="34"/>
      <c r="C288" s="34"/>
      <c r="D288" s="34"/>
      <c r="E288" s="34"/>
      <c r="F288" s="34"/>
      <c r="G288" s="34"/>
      <c r="H288" s="34"/>
      <c r="I288" s="34"/>
      <c r="J288" s="34"/>
      <c r="K288" s="34"/>
    </row>
    <row r="289" spans="2:11" ht="12.75">
      <c r="B289" s="34"/>
      <c r="C289" s="34"/>
      <c r="D289" s="34"/>
      <c r="E289" s="34"/>
      <c r="F289" s="34"/>
      <c r="G289" s="34"/>
      <c r="H289" s="34"/>
      <c r="I289" s="34"/>
      <c r="J289" s="34"/>
      <c r="K289" s="34"/>
    </row>
    <row r="290" spans="2:11" ht="12.75">
      <c r="B290" s="34"/>
      <c r="C290" s="34"/>
      <c r="D290" s="34"/>
      <c r="E290" s="34"/>
      <c r="F290" s="34"/>
      <c r="G290" s="34"/>
      <c r="H290" s="34"/>
      <c r="I290" s="34"/>
      <c r="J290" s="34"/>
      <c r="K290" s="34"/>
    </row>
    <row r="291" spans="2:11" ht="12.75">
      <c r="B291" s="34"/>
      <c r="C291" s="34"/>
      <c r="D291" s="34"/>
      <c r="E291" s="34"/>
      <c r="F291" s="34"/>
      <c r="G291" s="34"/>
      <c r="H291" s="34"/>
      <c r="I291" s="34"/>
      <c r="J291" s="34"/>
      <c r="K291" s="34"/>
    </row>
    <row r="292" spans="2:11" ht="12.75">
      <c r="B292" s="34"/>
      <c r="C292" s="34"/>
      <c r="D292" s="34"/>
      <c r="E292" s="34"/>
      <c r="F292" s="34"/>
      <c r="G292" s="34"/>
      <c r="H292" s="34"/>
      <c r="I292" s="34"/>
      <c r="J292" s="34"/>
      <c r="K292" s="34"/>
    </row>
    <row r="293" spans="2:11" ht="12.75">
      <c r="B293" s="34"/>
      <c r="C293" s="34"/>
      <c r="D293" s="34"/>
      <c r="E293" s="34"/>
      <c r="F293" s="34"/>
      <c r="G293" s="34"/>
      <c r="H293" s="34"/>
      <c r="I293" s="34"/>
      <c r="J293" s="34"/>
      <c r="K293" s="34"/>
    </row>
    <row r="294" spans="2:11" ht="12.75">
      <c r="B294" s="34"/>
      <c r="C294" s="34"/>
      <c r="D294" s="34"/>
      <c r="E294" s="34"/>
      <c r="F294" s="34"/>
      <c r="G294" s="34"/>
      <c r="H294" s="34"/>
      <c r="I294" s="34"/>
      <c r="J294" s="34"/>
      <c r="K294" s="34"/>
    </row>
    <row r="295" spans="2:11" ht="12.75">
      <c r="B295" s="34"/>
      <c r="C295" s="34"/>
      <c r="D295" s="34"/>
      <c r="E295" s="34"/>
      <c r="F295" s="34"/>
      <c r="G295" s="34"/>
      <c r="H295" s="34"/>
      <c r="I295" s="34"/>
      <c r="J295" s="34"/>
      <c r="K295" s="34"/>
    </row>
    <row r="296" spans="2:11" ht="12.75">
      <c r="B296" s="34"/>
      <c r="C296" s="34"/>
      <c r="D296" s="34"/>
      <c r="E296" s="34"/>
      <c r="F296" s="34"/>
      <c r="G296" s="34"/>
      <c r="H296" s="34"/>
      <c r="I296" s="34"/>
      <c r="J296" s="34"/>
      <c r="K296" s="34"/>
    </row>
    <row r="297" spans="2:11" ht="12.75">
      <c r="B297" s="34"/>
      <c r="C297" s="34"/>
      <c r="D297" s="34"/>
      <c r="E297" s="34"/>
      <c r="F297" s="34"/>
      <c r="G297" s="34"/>
      <c r="H297" s="34"/>
      <c r="I297" s="34"/>
      <c r="J297" s="34"/>
      <c r="K297" s="34"/>
    </row>
    <row r="298" spans="2:11" ht="12.75">
      <c r="B298" s="34"/>
      <c r="C298" s="34"/>
      <c r="D298" s="34"/>
      <c r="E298" s="34"/>
      <c r="F298" s="34"/>
      <c r="G298" s="34"/>
      <c r="H298" s="34"/>
      <c r="I298" s="34"/>
      <c r="J298" s="34"/>
      <c r="K298" s="34"/>
    </row>
    <row r="299" spans="2:11" ht="12.75">
      <c r="B299" s="34"/>
      <c r="C299" s="34"/>
      <c r="D299" s="34"/>
      <c r="E299" s="34"/>
      <c r="F299" s="34"/>
      <c r="G299" s="34"/>
      <c r="H299" s="34"/>
      <c r="I299" s="34"/>
      <c r="J299" s="34"/>
      <c r="K299" s="34"/>
    </row>
    <row r="300" spans="2:11" ht="12.75">
      <c r="B300" s="34"/>
      <c r="C300" s="34"/>
      <c r="D300" s="34"/>
      <c r="E300" s="34"/>
      <c r="F300" s="34"/>
      <c r="G300" s="34"/>
      <c r="H300" s="34"/>
      <c r="I300" s="34"/>
      <c r="J300" s="34"/>
      <c r="K300" s="34"/>
    </row>
    <row r="301" spans="2:11" ht="12.75">
      <c r="B301" s="34"/>
      <c r="C301" s="34"/>
      <c r="D301" s="34"/>
      <c r="E301" s="34"/>
      <c r="F301" s="34"/>
      <c r="G301" s="34"/>
      <c r="H301" s="34"/>
      <c r="I301" s="34"/>
      <c r="J301" s="34"/>
      <c r="K301" s="34"/>
    </row>
    <row r="302" spans="2:11" ht="12.75">
      <c r="B302" s="34"/>
      <c r="C302" s="34"/>
      <c r="D302" s="34"/>
      <c r="E302" s="34"/>
      <c r="F302" s="34"/>
      <c r="G302" s="34"/>
      <c r="H302" s="34"/>
      <c r="I302" s="34"/>
      <c r="J302" s="34"/>
      <c r="K302" s="34"/>
    </row>
    <row r="303" spans="2:11" ht="12.75">
      <c r="B303" s="34"/>
      <c r="C303" s="34"/>
      <c r="D303" s="34"/>
      <c r="E303" s="34"/>
      <c r="F303" s="34"/>
      <c r="G303" s="34"/>
      <c r="H303" s="34"/>
      <c r="I303" s="34"/>
      <c r="J303" s="34"/>
      <c r="K303" s="34"/>
    </row>
    <row r="304" spans="2:11" ht="12.75">
      <c r="B304" s="34"/>
      <c r="C304" s="34"/>
      <c r="D304" s="34"/>
      <c r="E304" s="34"/>
      <c r="F304" s="34"/>
      <c r="G304" s="34"/>
      <c r="H304" s="34"/>
      <c r="I304" s="34"/>
      <c r="J304" s="34"/>
      <c r="K304" s="34"/>
    </row>
    <row r="305" spans="2:11" ht="12.75">
      <c r="B305" s="34"/>
      <c r="C305" s="34"/>
      <c r="D305" s="34"/>
      <c r="E305" s="34"/>
      <c r="F305" s="34"/>
      <c r="G305" s="34"/>
      <c r="H305" s="34"/>
      <c r="I305" s="34"/>
      <c r="J305" s="34"/>
      <c r="K305" s="34"/>
    </row>
    <row r="306" spans="2:11" ht="12.75">
      <c r="B306" s="34"/>
      <c r="C306" s="34"/>
      <c r="D306" s="34"/>
      <c r="E306" s="34"/>
      <c r="F306" s="34"/>
      <c r="G306" s="34"/>
      <c r="H306" s="34"/>
      <c r="I306" s="34"/>
      <c r="J306" s="34"/>
      <c r="K306" s="34"/>
    </row>
    <row r="307" spans="2:11" ht="12.75">
      <c r="B307" s="34"/>
      <c r="C307" s="34"/>
      <c r="D307" s="34"/>
      <c r="E307" s="34"/>
      <c r="F307" s="34"/>
      <c r="G307" s="34"/>
      <c r="H307" s="34"/>
      <c r="I307" s="34"/>
      <c r="J307" s="34"/>
      <c r="K307" s="34"/>
    </row>
    <row r="308" spans="2:11" ht="12.75">
      <c r="B308" s="34"/>
      <c r="C308" s="34"/>
      <c r="D308" s="34"/>
      <c r="E308" s="34"/>
      <c r="F308" s="34"/>
      <c r="G308" s="34"/>
      <c r="H308" s="34"/>
      <c r="I308" s="34"/>
      <c r="J308" s="34"/>
      <c r="K308" s="34"/>
    </row>
    <row r="309" spans="2:11" ht="12.75">
      <c r="B309" s="34"/>
      <c r="C309" s="34"/>
      <c r="D309" s="34"/>
      <c r="E309" s="34"/>
      <c r="F309" s="34"/>
      <c r="G309" s="34"/>
      <c r="H309" s="34"/>
      <c r="I309" s="34"/>
      <c r="J309" s="34"/>
      <c r="K309" s="34"/>
    </row>
    <row r="310" spans="2:11" ht="12.75">
      <c r="B310" s="34"/>
      <c r="C310" s="34"/>
      <c r="D310" s="34"/>
      <c r="E310" s="34"/>
      <c r="F310" s="34"/>
      <c r="G310" s="34"/>
      <c r="H310" s="34"/>
      <c r="I310" s="34"/>
      <c r="J310" s="34"/>
      <c r="K310" s="34"/>
    </row>
    <row r="311" spans="2:11" ht="12.75">
      <c r="B311" s="34"/>
      <c r="C311" s="34"/>
      <c r="D311" s="34"/>
      <c r="E311" s="34"/>
      <c r="F311" s="34"/>
      <c r="G311" s="34"/>
      <c r="H311" s="34"/>
      <c r="I311" s="34"/>
      <c r="J311" s="34"/>
      <c r="K311" s="34"/>
    </row>
    <row r="312" spans="2:11" ht="12.75">
      <c r="B312" s="34"/>
      <c r="C312" s="34"/>
      <c r="D312" s="34"/>
      <c r="E312" s="34"/>
      <c r="F312" s="34"/>
      <c r="G312" s="34"/>
      <c r="H312" s="34"/>
      <c r="I312" s="34"/>
      <c r="J312" s="34"/>
      <c r="K312" s="34"/>
    </row>
    <row r="313" spans="2:11" ht="12.75">
      <c r="B313" s="34"/>
      <c r="C313" s="34"/>
      <c r="D313" s="34"/>
      <c r="E313" s="34"/>
      <c r="F313" s="34"/>
      <c r="G313" s="34"/>
      <c r="H313" s="34"/>
      <c r="I313" s="34"/>
      <c r="J313" s="34"/>
      <c r="K313" s="34"/>
    </row>
    <row r="314" spans="2:11" ht="12.75">
      <c r="B314" s="34"/>
      <c r="C314" s="34"/>
      <c r="D314" s="34"/>
      <c r="E314" s="34"/>
      <c r="F314" s="34"/>
      <c r="G314" s="34"/>
      <c r="H314" s="34"/>
      <c r="I314" s="34"/>
      <c r="J314" s="34"/>
      <c r="K314" s="34"/>
    </row>
    <row r="315" spans="2:11" ht="12.75">
      <c r="B315" s="34"/>
      <c r="C315" s="34"/>
      <c r="D315" s="34"/>
      <c r="E315" s="34"/>
      <c r="F315" s="34"/>
      <c r="G315" s="34"/>
      <c r="H315" s="34"/>
      <c r="I315" s="34"/>
      <c r="J315" s="34"/>
      <c r="K315" s="34"/>
    </row>
    <row r="316" spans="2:11" ht="12.75">
      <c r="B316" s="34"/>
      <c r="C316" s="34"/>
      <c r="D316" s="34"/>
      <c r="E316" s="34"/>
      <c r="F316" s="34"/>
      <c r="G316" s="34"/>
      <c r="H316" s="34"/>
      <c r="I316" s="34"/>
      <c r="J316" s="34"/>
      <c r="K316" s="34"/>
    </row>
    <row r="317" spans="2:11" ht="12.75">
      <c r="B317" s="34"/>
      <c r="C317" s="34"/>
      <c r="D317" s="34"/>
      <c r="E317" s="34"/>
      <c r="F317" s="34"/>
      <c r="G317" s="34"/>
      <c r="H317" s="34"/>
      <c r="I317" s="34"/>
      <c r="J317" s="34"/>
      <c r="K317" s="34"/>
    </row>
    <row r="318" spans="2:11" ht="12.75">
      <c r="B318" s="34"/>
      <c r="C318" s="34"/>
      <c r="D318" s="34"/>
      <c r="E318" s="34"/>
      <c r="F318" s="34"/>
      <c r="G318" s="34"/>
      <c r="H318" s="34"/>
      <c r="I318" s="34"/>
      <c r="J318" s="34"/>
      <c r="K318" s="34"/>
    </row>
    <row r="319" spans="2:11" ht="12.75">
      <c r="B319" s="34"/>
      <c r="C319" s="34"/>
      <c r="D319" s="34"/>
      <c r="E319" s="34"/>
      <c r="F319" s="34"/>
      <c r="G319" s="34"/>
      <c r="H319" s="34"/>
      <c r="I319" s="34"/>
      <c r="J319" s="34"/>
      <c r="K319" s="34"/>
    </row>
    <row r="320" spans="2:11" ht="12.75">
      <c r="B320" s="34"/>
      <c r="C320" s="34"/>
      <c r="D320" s="34"/>
      <c r="E320" s="34"/>
      <c r="F320" s="34"/>
      <c r="G320" s="34"/>
      <c r="H320" s="34"/>
      <c r="I320" s="34"/>
      <c r="J320" s="34"/>
      <c r="K320" s="34"/>
    </row>
    <row r="321" spans="2:11" ht="12.75">
      <c r="B321" s="34"/>
      <c r="C321" s="34"/>
      <c r="D321" s="34"/>
      <c r="E321" s="34"/>
      <c r="F321" s="34"/>
      <c r="G321" s="34"/>
      <c r="H321" s="34"/>
      <c r="I321" s="34"/>
      <c r="J321" s="34"/>
      <c r="K321" s="34"/>
    </row>
    <row r="322" spans="2:11" ht="12.75">
      <c r="B322" s="34"/>
      <c r="C322" s="34"/>
      <c r="D322" s="34"/>
      <c r="E322" s="34"/>
      <c r="F322" s="34"/>
      <c r="G322" s="34"/>
      <c r="H322" s="34"/>
      <c r="I322" s="34"/>
      <c r="J322" s="34"/>
      <c r="K322" s="34"/>
    </row>
    <row r="323" spans="2:11" ht="12.75">
      <c r="B323" s="34"/>
      <c r="C323" s="34"/>
      <c r="D323" s="34"/>
      <c r="E323" s="34"/>
      <c r="F323" s="34"/>
      <c r="G323" s="34"/>
      <c r="H323" s="34"/>
      <c r="I323" s="34"/>
      <c r="J323" s="34"/>
      <c r="K323" s="34"/>
    </row>
    <row r="324" spans="2:11" ht="12.75">
      <c r="B324" s="34"/>
      <c r="C324" s="34"/>
      <c r="D324" s="34"/>
      <c r="E324" s="34"/>
      <c r="F324" s="34"/>
      <c r="G324" s="34"/>
      <c r="H324" s="34"/>
      <c r="I324" s="34"/>
      <c r="J324" s="34"/>
      <c r="K324" s="34"/>
    </row>
    <row r="325" spans="2:11" ht="12.75">
      <c r="B325" s="34"/>
      <c r="C325" s="34"/>
      <c r="D325" s="34"/>
      <c r="E325" s="34"/>
      <c r="F325" s="34"/>
      <c r="G325" s="34"/>
      <c r="H325" s="34"/>
      <c r="I325" s="34"/>
      <c r="J325" s="34"/>
      <c r="K325" s="34"/>
    </row>
    <row r="326" spans="2:11" ht="12.75">
      <c r="B326" s="34"/>
      <c r="C326" s="34"/>
      <c r="D326" s="34"/>
      <c r="E326" s="34"/>
      <c r="F326" s="34"/>
      <c r="G326" s="34"/>
      <c r="H326" s="34"/>
      <c r="I326" s="34"/>
      <c r="J326" s="34"/>
      <c r="K326" s="34"/>
    </row>
    <row r="327" spans="2:11" ht="12.75">
      <c r="B327" s="34"/>
      <c r="C327" s="34"/>
      <c r="D327" s="34"/>
      <c r="E327" s="34"/>
      <c r="F327" s="34"/>
      <c r="G327" s="34"/>
      <c r="H327" s="34"/>
      <c r="I327" s="34"/>
      <c r="J327" s="34"/>
      <c r="K327" s="34"/>
    </row>
    <row r="328" spans="2:11" ht="12.75">
      <c r="B328" s="34"/>
      <c r="C328" s="34"/>
      <c r="D328" s="34"/>
      <c r="E328" s="34"/>
      <c r="F328" s="34"/>
      <c r="G328" s="34"/>
      <c r="H328" s="34"/>
      <c r="I328" s="34"/>
      <c r="J328" s="34"/>
      <c r="K328" s="34"/>
    </row>
    <row r="329" spans="2:11" ht="12.75">
      <c r="B329" s="34"/>
      <c r="C329" s="34"/>
      <c r="D329" s="34"/>
      <c r="E329" s="34"/>
      <c r="F329" s="34"/>
      <c r="G329" s="34"/>
      <c r="H329" s="34"/>
      <c r="I329" s="34"/>
      <c r="J329" s="34"/>
      <c r="K329" s="34"/>
    </row>
    <row r="330" spans="2:11" ht="12.75">
      <c r="B330" s="34"/>
      <c r="C330" s="34"/>
      <c r="D330" s="34"/>
      <c r="E330" s="34"/>
      <c r="F330" s="34"/>
      <c r="G330" s="34"/>
      <c r="H330" s="34"/>
      <c r="I330" s="34"/>
      <c r="J330" s="34"/>
      <c r="K330" s="34"/>
    </row>
    <row r="331" spans="2:11" ht="12.75">
      <c r="B331" s="34"/>
      <c r="C331" s="34"/>
      <c r="D331" s="34"/>
      <c r="E331" s="34"/>
      <c r="F331" s="34"/>
      <c r="G331" s="34"/>
      <c r="H331" s="34"/>
      <c r="I331" s="34"/>
      <c r="J331" s="34"/>
      <c r="K331" s="34"/>
    </row>
    <row r="332" spans="2:11" ht="12.75">
      <c r="B332" s="34"/>
      <c r="C332" s="34"/>
      <c r="D332" s="34"/>
      <c r="E332" s="34"/>
      <c r="F332" s="34"/>
      <c r="G332" s="34"/>
      <c r="H332" s="34"/>
      <c r="I332" s="34"/>
      <c r="J332" s="34"/>
      <c r="K332" s="34"/>
    </row>
    <row r="333" spans="2:11" ht="12.75">
      <c r="B333" s="34"/>
      <c r="C333" s="34"/>
      <c r="D333" s="34"/>
      <c r="E333" s="34"/>
      <c r="F333" s="34"/>
      <c r="G333" s="34"/>
      <c r="H333" s="34"/>
      <c r="I333" s="34"/>
      <c r="J333" s="34"/>
      <c r="K333" s="34"/>
    </row>
    <row r="334" spans="2:11" ht="12.75">
      <c r="B334" s="34"/>
      <c r="C334" s="34"/>
      <c r="D334" s="34"/>
      <c r="E334" s="34"/>
      <c r="F334" s="34"/>
      <c r="G334" s="34"/>
      <c r="H334" s="34"/>
      <c r="I334" s="34"/>
      <c r="J334" s="34"/>
      <c r="K334" s="34"/>
    </row>
    <row r="335" spans="2:11" ht="12.75">
      <c r="B335" s="34"/>
      <c r="C335" s="34"/>
      <c r="D335" s="34"/>
      <c r="E335" s="34"/>
      <c r="F335" s="34"/>
      <c r="G335" s="34"/>
      <c r="H335" s="34"/>
      <c r="I335" s="34"/>
      <c r="J335" s="34"/>
      <c r="K335" s="34"/>
    </row>
    <row r="336" spans="2:11" ht="12.75">
      <c r="B336" s="34"/>
      <c r="C336" s="34"/>
      <c r="D336" s="34"/>
      <c r="E336" s="34"/>
      <c r="F336" s="34"/>
      <c r="G336" s="34"/>
      <c r="H336" s="34"/>
      <c r="I336" s="34"/>
      <c r="J336" s="34"/>
      <c r="K336" s="34"/>
    </row>
    <row r="337" spans="2:11" ht="12.75">
      <c r="B337" s="34"/>
      <c r="C337" s="34"/>
      <c r="D337" s="34"/>
      <c r="E337" s="34"/>
      <c r="F337" s="34"/>
      <c r="G337" s="34"/>
      <c r="H337" s="34"/>
      <c r="I337" s="34"/>
      <c r="J337" s="34"/>
      <c r="K337" s="34"/>
    </row>
    <row r="338" spans="2:11" ht="12.75">
      <c r="B338" s="34"/>
      <c r="C338" s="34"/>
      <c r="D338" s="34"/>
      <c r="E338" s="34"/>
      <c r="F338" s="34"/>
      <c r="G338" s="34"/>
      <c r="H338" s="34"/>
      <c r="I338" s="34"/>
      <c r="J338" s="34"/>
      <c r="K338" s="34"/>
    </row>
    <row r="339" spans="2:11" ht="12.75">
      <c r="B339" s="34"/>
      <c r="C339" s="34"/>
      <c r="D339" s="34"/>
      <c r="E339" s="34"/>
      <c r="F339" s="34"/>
      <c r="G339" s="34"/>
      <c r="H339" s="34"/>
      <c r="I339" s="34"/>
      <c r="J339" s="34"/>
      <c r="K339" s="34"/>
    </row>
    <row r="340" spans="2:11" ht="12.75">
      <c r="B340" s="34"/>
      <c r="C340" s="34"/>
      <c r="D340" s="34"/>
      <c r="E340" s="34"/>
      <c r="F340" s="34"/>
      <c r="G340" s="34"/>
      <c r="H340" s="34"/>
      <c r="I340" s="34"/>
      <c r="J340" s="34"/>
      <c r="K340" s="34"/>
    </row>
    <row r="341" spans="2:11" ht="12.75">
      <c r="B341" s="34"/>
      <c r="C341" s="34"/>
      <c r="D341" s="34"/>
      <c r="E341" s="34"/>
      <c r="F341" s="34"/>
      <c r="G341" s="34"/>
      <c r="H341" s="34"/>
      <c r="I341" s="34"/>
      <c r="J341" s="34"/>
      <c r="K341" s="34"/>
    </row>
    <row r="342" spans="2:11" ht="12.75">
      <c r="B342" s="34"/>
      <c r="C342" s="34"/>
      <c r="D342" s="34"/>
      <c r="E342" s="34"/>
      <c r="F342" s="34"/>
      <c r="G342" s="34"/>
      <c r="H342" s="34"/>
      <c r="I342" s="34"/>
      <c r="J342" s="34"/>
      <c r="K342" s="34"/>
    </row>
    <row r="343" spans="2:11" ht="12.75">
      <c r="B343" s="34"/>
      <c r="C343" s="34"/>
      <c r="D343" s="34"/>
      <c r="E343" s="34"/>
      <c r="F343" s="34"/>
      <c r="G343" s="34"/>
      <c r="H343" s="34"/>
      <c r="I343" s="34"/>
      <c r="J343" s="34"/>
      <c r="K343" s="34"/>
    </row>
    <row r="344" spans="2:11" ht="12.75">
      <c r="B344" s="34"/>
      <c r="C344" s="34"/>
      <c r="D344" s="34"/>
      <c r="E344" s="34"/>
      <c r="F344" s="34"/>
      <c r="G344" s="34"/>
      <c r="H344" s="34"/>
      <c r="I344" s="34"/>
      <c r="J344" s="34"/>
      <c r="K344" s="34"/>
    </row>
    <row r="345" spans="2:11" ht="12.75">
      <c r="B345" s="34"/>
      <c r="C345" s="34"/>
      <c r="D345" s="34"/>
      <c r="E345" s="34"/>
      <c r="F345" s="34"/>
      <c r="G345" s="34"/>
      <c r="H345" s="34"/>
      <c r="I345" s="34"/>
      <c r="J345" s="34"/>
      <c r="K345" s="34"/>
    </row>
    <row r="346" spans="2:11" ht="12.75">
      <c r="B346" s="34"/>
      <c r="C346" s="34"/>
      <c r="D346" s="34"/>
      <c r="E346" s="34"/>
      <c r="F346" s="34"/>
      <c r="G346" s="34"/>
      <c r="H346" s="34"/>
      <c r="I346" s="34"/>
      <c r="J346" s="34"/>
      <c r="K346" s="34"/>
    </row>
    <row r="347" spans="2:11" ht="12.75">
      <c r="B347" s="34"/>
      <c r="C347" s="34"/>
      <c r="D347" s="34"/>
      <c r="E347" s="34"/>
      <c r="F347" s="34"/>
      <c r="G347" s="34"/>
      <c r="H347" s="34"/>
      <c r="I347" s="34"/>
      <c r="J347" s="34"/>
      <c r="K347" s="34"/>
    </row>
    <row r="348" spans="2:11" ht="12.75">
      <c r="B348" s="34"/>
      <c r="C348" s="34"/>
      <c r="D348" s="34"/>
      <c r="E348" s="34"/>
      <c r="F348" s="34"/>
      <c r="G348" s="34"/>
      <c r="H348" s="34"/>
      <c r="I348" s="34"/>
      <c r="J348" s="34"/>
      <c r="K348" s="34"/>
    </row>
    <row r="349" spans="2:11" ht="12.75">
      <c r="B349" s="34"/>
      <c r="C349" s="34"/>
      <c r="D349" s="34"/>
      <c r="E349" s="34"/>
      <c r="F349" s="34"/>
      <c r="G349" s="34"/>
      <c r="H349" s="34"/>
      <c r="I349" s="34"/>
      <c r="J349" s="34"/>
      <c r="K349" s="34"/>
    </row>
    <row r="350" spans="2:11" ht="12.75">
      <c r="B350" s="34"/>
      <c r="C350" s="34"/>
      <c r="D350" s="34"/>
      <c r="E350" s="34"/>
      <c r="F350" s="34"/>
      <c r="G350" s="34"/>
      <c r="H350" s="34"/>
      <c r="I350" s="34"/>
      <c r="J350" s="34"/>
      <c r="K350" s="34"/>
    </row>
    <row r="351" spans="2:11" ht="12.75">
      <c r="B351" s="34"/>
      <c r="C351" s="34"/>
      <c r="D351" s="34"/>
      <c r="E351" s="34"/>
      <c r="F351" s="34"/>
      <c r="G351" s="34"/>
      <c r="H351" s="34"/>
      <c r="I351" s="34"/>
      <c r="J351" s="34"/>
      <c r="K351" s="34"/>
    </row>
    <row r="352" spans="2:11" ht="12.75">
      <c r="B352" s="34"/>
      <c r="C352" s="34"/>
      <c r="D352" s="34"/>
      <c r="E352" s="34"/>
      <c r="F352" s="34"/>
      <c r="G352" s="34"/>
      <c r="H352" s="34"/>
      <c r="I352" s="34"/>
      <c r="J352" s="34"/>
      <c r="K352" s="34"/>
    </row>
    <row r="353" spans="2:11" ht="12.75">
      <c r="B353" s="34"/>
      <c r="C353" s="34"/>
      <c r="D353" s="34"/>
      <c r="E353" s="34"/>
      <c r="F353" s="34"/>
      <c r="G353" s="34"/>
      <c r="H353" s="34"/>
      <c r="I353" s="34"/>
      <c r="J353" s="34"/>
      <c r="K353" s="34"/>
    </row>
    <row r="354" spans="2:11" ht="12.75">
      <c r="B354" s="34"/>
      <c r="C354" s="34"/>
      <c r="D354" s="34"/>
      <c r="E354" s="34"/>
      <c r="F354" s="34"/>
      <c r="G354" s="34"/>
      <c r="H354" s="34"/>
      <c r="I354" s="34"/>
      <c r="J354" s="34"/>
      <c r="K354" s="34"/>
    </row>
    <row r="355" spans="2:11" ht="12.75">
      <c r="B355" s="34"/>
      <c r="C355" s="34"/>
      <c r="D355" s="34"/>
      <c r="E355" s="34"/>
      <c r="F355" s="34"/>
      <c r="G355" s="34"/>
      <c r="H355" s="34"/>
      <c r="I355" s="34"/>
      <c r="J355" s="34"/>
      <c r="K355" s="34"/>
    </row>
    <row r="356" spans="2:11" ht="12.75">
      <c r="B356" s="34"/>
      <c r="C356" s="34"/>
      <c r="D356" s="34"/>
      <c r="E356" s="34"/>
      <c r="F356" s="34"/>
      <c r="G356" s="34"/>
      <c r="H356" s="34"/>
      <c r="I356" s="34"/>
      <c r="J356" s="34"/>
      <c r="K356" s="34"/>
    </row>
    <row r="357" spans="2:11" ht="12.75">
      <c r="B357" s="34"/>
      <c r="C357" s="34"/>
      <c r="D357" s="34"/>
      <c r="E357" s="34"/>
      <c r="F357" s="34"/>
      <c r="G357" s="34"/>
      <c r="H357" s="34"/>
      <c r="I357" s="34"/>
      <c r="J357" s="34"/>
      <c r="K357" s="34"/>
    </row>
    <row r="358" spans="2:11" ht="12.75">
      <c r="B358" s="34"/>
      <c r="C358" s="34"/>
      <c r="D358" s="34"/>
      <c r="E358" s="34"/>
      <c r="F358" s="34"/>
      <c r="G358" s="34"/>
      <c r="H358" s="34"/>
      <c r="I358" s="34"/>
      <c r="J358" s="34"/>
      <c r="K358" s="34"/>
    </row>
    <row r="359" spans="2:11" ht="12.75">
      <c r="B359" s="34"/>
      <c r="C359" s="34"/>
      <c r="D359" s="34"/>
      <c r="E359" s="34"/>
      <c r="F359" s="34"/>
      <c r="G359" s="34"/>
      <c r="H359" s="34"/>
      <c r="I359" s="34"/>
      <c r="J359" s="34"/>
      <c r="K359" s="34"/>
    </row>
    <row r="360" spans="2:11" ht="12.75">
      <c r="B360" s="34"/>
      <c r="C360" s="34"/>
      <c r="D360" s="34"/>
      <c r="E360" s="34"/>
      <c r="F360" s="34"/>
      <c r="G360" s="34"/>
      <c r="H360" s="34"/>
      <c r="I360" s="34"/>
      <c r="J360" s="34"/>
      <c r="K360" s="34"/>
    </row>
    <row r="361" spans="2:11" ht="12.75">
      <c r="B361" s="34"/>
      <c r="C361" s="34"/>
      <c r="D361" s="34"/>
      <c r="E361" s="34"/>
      <c r="F361" s="34"/>
      <c r="G361" s="34"/>
      <c r="H361" s="34"/>
      <c r="I361" s="34"/>
      <c r="J361" s="34"/>
      <c r="K361" s="34"/>
    </row>
    <row r="362" spans="2:11" ht="12.75">
      <c r="B362" s="34"/>
      <c r="C362" s="34"/>
      <c r="D362" s="34"/>
      <c r="E362" s="34"/>
      <c r="F362" s="34"/>
      <c r="G362" s="34"/>
      <c r="H362" s="34"/>
      <c r="I362" s="34"/>
      <c r="J362" s="34"/>
      <c r="K362" s="34"/>
    </row>
    <row r="363" spans="2:11" ht="12.75">
      <c r="B363" s="34"/>
      <c r="C363" s="34"/>
      <c r="D363" s="34"/>
      <c r="E363" s="34"/>
      <c r="F363" s="34"/>
      <c r="G363" s="34"/>
      <c r="H363" s="34"/>
      <c r="I363" s="34"/>
      <c r="J363" s="34"/>
      <c r="K363" s="34"/>
    </row>
    <row r="364" spans="2:11" ht="12.75">
      <c r="B364" s="34"/>
      <c r="C364" s="34"/>
      <c r="D364" s="34"/>
      <c r="E364" s="34"/>
      <c r="F364" s="34"/>
      <c r="G364" s="34"/>
      <c r="H364" s="34"/>
      <c r="I364" s="34"/>
      <c r="J364" s="34"/>
      <c r="K364" s="34"/>
    </row>
    <row r="365" spans="2:11" ht="12.75">
      <c r="B365" s="34"/>
      <c r="C365" s="34"/>
      <c r="D365" s="34"/>
      <c r="E365" s="34"/>
      <c r="F365" s="34"/>
      <c r="G365" s="34"/>
      <c r="H365" s="34"/>
      <c r="I365" s="34"/>
      <c r="J365" s="34"/>
      <c r="K365" s="34"/>
    </row>
    <row r="366" spans="2:11" ht="12.75">
      <c r="B366" s="34"/>
      <c r="C366" s="34"/>
      <c r="D366" s="34"/>
      <c r="E366" s="34"/>
      <c r="F366" s="34"/>
      <c r="G366" s="34"/>
      <c r="H366" s="34"/>
      <c r="I366" s="34"/>
      <c r="J366" s="34"/>
      <c r="K366" s="34"/>
    </row>
    <row r="367" spans="2:11" ht="12.75">
      <c r="B367" s="34"/>
      <c r="C367" s="34"/>
      <c r="D367" s="34"/>
      <c r="E367" s="34"/>
      <c r="F367" s="34"/>
      <c r="G367" s="34"/>
      <c r="H367" s="34"/>
      <c r="I367" s="34"/>
      <c r="J367" s="34"/>
      <c r="K367" s="34"/>
    </row>
    <row r="368" spans="2:11" ht="12.75">
      <c r="B368" s="34"/>
      <c r="C368" s="34"/>
      <c r="D368" s="34"/>
      <c r="E368" s="34"/>
      <c r="F368" s="34"/>
      <c r="G368" s="34"/>
      <c r="H368" s="34"/>
      <c r="I368" s="34"/>
      <c r="J368" s="34"/>
      <c r="K368" s="34"/>
    </row>
    <row r="369" spans="2:11" ht="12.75">
      <c r="B369" s="34"/>
      <c r="C369" s="34"/>
      <c r="D369" s="34"/>
      <c r="E369" s="34"/>
      <c r="F369" s="34"/>
      <c r="G369" s="34"/>
      <c r="H369" s="34"/>
      <c r="I369" s="34"/>
      <c r="J369" s="34"/>
      <c r="K369" s="34"/>
    </row>
    <row r="370" spans="2:11" ht="12.75">
      <c r="B370" s="34"/>
      <c r="C370" s="34"/>
      <c r="D370" s="34"/>
      <c r="E370" s="34"/>
      <c r="F370" s="34"/>
      <c r="G370" s="34"/>
      <c r="H370" s="34"/>
      <c r="I370" s="34"/>
      <c r="J370" s="34"/>
      <c r="K370" s="34"/>
    </row>
    <row r="371" spans="2:11" ht="12.75">
      <c r="B371" s="34"/>
      <c r="C371" s="34"/>
      <c r="D371" s="34"/>
      <c r="E371" s="34"/>
      <c r="F371" s="34"/>
      <c r="G371" s="34"/>
      <c r="H371" s="34"/>
      <c r="I371" s="34"/>
      <c r="J371" s="34"/>
      <c r="K371" s="34"/>
    </row>
    <row r="372" spans="2:11" ht="12.75">
      <c r="B372" s="34"/>
      <c r="C372" s="34"/>
      <c r="D372" s="34"/>
      <c r="E372" s="34"/>
      <c r="F372" s="34"/>
      <c r="G372" s="34"/>
      <c r="H372" s="34"/>
      <c r="I372" s="34"/>
      <c r="J372" s="34"/>
      <c r="K372" s="34"/>
    </row>
    <row r="373" spans="2:11" ht="12.75">
      <c r="B373" s="34"/>
      <c r="C373" s="34"/>
      <c r="D373" s="34"/>
      <c r="E373" s="34"/>
      <c r="F373" s="34"/>
      <c r="G373" s="34"/>
      <c r="H373" s="34"/>
      <c r="I373" s="34"/>
      <c r="J373" s="34"/>
      <c r="K373" s="34"/>
    </row>
    <row r="374" spans="2:11" ht="12.75">
      <c r="B374" s="34"/>
      <c r="C374" s="34"/>
      <c r="D374" s="34"/>
      <c r="E374" s="34"/>
      <c r="F374" s="34"/>
      <c r="G374" s="34"/>
      <c r="H374" s="34"/>
      <c r="I374" s="34"/>
      <c r="J374" s="34"/>
      <c r="K374" s="34"/>
    </row>
    <row r="375" spans="2:11" ht="12.75">
      <c r="B375" s="34"/>
      <c r="C375" s="34"/>
      <c r="D375" s="34"/>
      <c r="E375" s="34"/>
      <c r="F375" s="34"/>
      <c r="G375" s="34"/>
      <c r="H375" s="34"/>
      <c r="I375" s="34"/>
      <c r="J375" s="34"/>
      <c r="K375" s="34"/>
    </row>
    <row r="376" spans="2:11" ht="12.75">
      <c r="B376" s="34"/>
      <c r="C376" s="34"/>
      <c r="D376" s="34"/>
      <c r="E376" s="34"/>
      <c r="F376" s="34"/>
      <c r="G376" s="34"/>
      <c r="H376" s="34"/>
      <c r="I376" s="34"/>
      <c r="J376" s="34"/>
      <c r="K376" s="34"/>
    </row>
    <row r="377" spans="2:11" ht="12.75">
      <c r="B377" s="34"/>
      <c r="C377" s="34"/>
      <c r="D377" s="34"/>
      <c r="E377" s="34"/>
      <c r="F377" s="34"/>
      <c r="G377" s="34"/>
      <c r="H377" s="34"/>
      <c r="I377" s="34"/>
      <c r="J377" s="34"/>
      <c r="K377" s="34"/>
    </row>
    <row r="378" spans="2:11" ht="12.75">
      <c r="B378" s="34"/>
      <c r="C378" s="34"/>
      <c r="D378" s="34"/>
      <c r="E378" s="34"/>
      <c r="F378" s="34"/>
      <c r="G378" s="34"/>
      <c r="H378" s="34"/>
      <c r="I378" s="34"/>
      <c r="J378" s="34"/>
      <c r="K378" s="34"/>
    </row>
    <row r="379" spans="2:11" ht="12.75">
      <c r="B379" s="34"/>
      <c r="C379" s="34"/>
      <c r="D379" s="34"/>
      <c r="E379" s="34"/>
      <c r="F379" s="34"/>
      <c r="G379" s="34"/>
      <c r="H379" s="34"/>
      <c r="I379" s="34"/>
      <c r="J379" s="34"/>
      <c r="K379" s="34"/>
    </row>
    <row r="380" spans="2:11" ht="12.75">
      <c r="B380" s="34"/>
      <c r="C380" s="34"/>
      <c r="D380" s="34"/>
      <c r="E380" s="34"/>
      <c r="F380" s="34"/>
      <c r="G380" s="34"/>
      <c r="H380" s="34"/>
      <c r="I380" s="34"/>
      <c r="J380" s="34"/>
      <c r="K380" s="34"/>
    </row>
    <row r="381" spans="2:11" ht="12.75">
      <c r="B381" s="34"/>
      <c r="C381" s="34"/>
      <c r="D381" s="34"/>
      <c r="E381" s="34"/>
      <c r="F381" s="34"/>
      <c r="G381" s="34"/>
      <c r="H381" s="34"/>
      <c r="I381" s="34"/>
      <c r="J381" s="34"/>
      <c r="K381" s="34"/>
    </row>
    <row r="382" spans="2:11" ht="12.75">
      <c r="B382" s="34"/>
      <c r="C382" s="34"/>
      <c r="D382" s="34"/>
      <c r="E382" s="34"/>
      <c r="F382" s="34"/>
      <c r="G382" s="34"/>
      <c r="H382" s="34"/>
      <c r="I382" s="34"/>
      <c r="J382" s="34"/>
      <c r="K382" s="34"/>
    </row>
    <row r="383" spans="2:11" ht="12.75">
      <c r="B383" s="34"/>
      <c r="C383" s="34"/>
      <c r="D383" s="34"/>
      <c r="E383" s="34"/>
      <c r="F383" s="34"/>
      <c r="G383" s="34"/>
      <c r="H383" s="34"/>
      <c r="I383" s="34"/>
      <c r="J383" s="34"/>
      <c r="K383" s="34"/>
    </row>
    <row r="384" spans="2:11" ht="12.75">
      <c r="B384" s="34"/>
      <c r="C384" s="34"/>
      <c r="D384" s="34"/>
      <c r="E384" s="34"/>
      <c r="F384" s="34"/>
      <c r="G384" s="34"/>
      <c r="H384" s="34"/>
      <c r="I384" s="34"/>
      <c r="J384" s="34"/>
      <c r="K384" s="34"/>
    </row>
    <row r="385" spans="2:11" ht="12.75">
      <c r="B385" s="34"/>
      <c r="C385" s="34"/>
      <c r="D385" s="34"/>
      <c r="E385" s="34"/>
      <c r="F385" s="34"/>
      <c r="G385" s="34"/>
      <c r="H385" s="34"/>
      <c r="I385" s="34"/>
      <c r="J385" s="34"/>
      <c r="K385" s="34"/>
    </row>
    <row r="386" spans="2:11" ht="12.75">
      <c r="B386" s="34"/>
      <c r="C386" s="34"/>
      <c r="D386" s="34"/>
      <c r="E386" s="34"/>
      <c r="F386" s="34"/>
      <c r="G386" s="34"/>
      <c r="H386" s="34"/>
      <c r="I386" s="34"/>
      <c r="J386" s="34"/>
      <c r="K386" s="34"/>
    </row>
    <row r="387" spans="2:11" ht="12.75">
      <c r="B387" s="34"/>
      <c r="C387" s="34"/>
      <c r="D387" s="34"/>
      <c r="E387" s="34"/>
      <c r="F387" s="34"/>
      <c r="G387" s="34"/>
      <c r="H387" s="34"/>
      <c r="I387" s="34"/>
      <c r="J387" s="34"/>
      <c r="K387" s="34"/>
    </row>
    <row r="388" spans="2:11" ht="12.75">
      <c r="B388" s="34"/>
      <c r="C388" s="34"/>
      <c r="D388" s="34"/>
      <c r="E388" s="34"/>
      <c r="F388" s="34"/>
      <c r="G388" s="34"/>
      <c r="H388" s="34"/>
      <c r="I388" s="34"/>
      <c r="J388" s="34"/>
      <c r="K388" s="34"/>
    </row>
    <row r="389" spans="2:11" ht="12.75">
      <c r="B389" s="34"/>
      <c r="C389" s="34"/>
      <c r="D389" s="34"/>
      <c r="E389" s="34"/>
      <c r="F389" s="34"/>
      <c r="G389" s="34"/>
      <c r="H389" s="34"/>
      <c r="I389" s="34"/>
      <c r="J389" s="34"/>
      <c r="K389" s="34"/>
    </row>
    <row r="390" spans="2:11" ht="12.75">
      <c r="B390" s="34"/>
      <c r="C390" s="34"/>
      <c r="D390" s="34"/>
      <c r="E390" s="34"/>
      <c r="F390" s="34"/>
      <c r="G390" s="34"/>
      <c r="H390" s="34"/>
      <c r="I390" s="34"/>
      <c r="J390" s="34"/>
      <c r="K390" s="34"/>
    </row>
    <row r="391" spans="2:11" ht="12.75">
      <c r="B391" s="34"/>
      <c r="C391" s="34"/>
      <c r="D391" s="34"/>
      <c r="E391" s="34"/>
      <c r="F391" s="34"/>
      <c r="G391" s="34"/>
      <c r="H391" s="34"/>
      <c r="I391" s="34"/>
      <c r="J391" s="34"/>
      <c r="K391" s="34"/>
    </row>
    <row r="392" spans="2:11" ht="12.75">
      <c r="B392" s="34"/>
      <c r="C392" s="34"/>
      <c r="D392" s="34"/>
      <c r="E392" s="34"/>
      <c r="F392" s="34"/>
      <c r="G392" s="34"/>
      <c r="H392" s="34"/>
      <c r="I392" s="34"/>
      <c r="J392" s="34"/>
      <c r="K392" s="34"/>
    </row>
    <row r="393" spans="2:11" ht="12.75">
      <c r="B393" s="34"/>
      <c r="C393" s="34"/>
      <c r="D393" s="34"/>
      <c r="E393" s="34"/>
      <c r="F393" s="34"/>
      <c r="G393" s="34"/>
      <c r="H393" s="34"/>
      <c r="I393" s="34"/>
      <c r="J393" s="34"/>
      <c r="K393" s="34"/>
    </row>
    <row r="394" spans="2:11" ht="12.75">
      <c r="B394" s="34"/>
      <c r="C394" s="34"/>
      <c r="D394" s="34"/>
      <c r="E394" s="34"/>
      <c r="F394" s="34"/>
      <c r="G394" s="34"/>
      <c r="H394" s="34"/>
      <c r="I394" s="34"/>
      <c r="J394" s="34"/>
      <c r="K394" s="34"/>
    </row>
    <row r="395" spans="2:11" ht="12.75">
      <c r="B395" s="34"/>
      <c r="C395" s="34"/>
      <c r="D395" s="34"/>
      <c r="E395" s="34"/>
      <c r="F395" s="34"/>
      <c r="G395" s="34"/>
      <c r="H395" s="34"/>
      <c r="I395" s="34"/>
      <c r="J395" s="34"/>
      <c r="K395" s="34"/>
    </row>
    <row r="396" spans="2:11" ht="12.75">
      <c r="B396" s="34"/>
      <c r="C396" s="34"/>
      <c r="D396" s="34"/>
      <c r="E396" s="34"/>
      <c r="F396" s="34"/>
      <c r="G396" s="34"/>
      <c r="H396" s="34"/>
      <c r="I396" s="34"/>
      <c r="J396" s="34"/>
      <c r="K396" s="34"/>
    </row>
    <row r="397" spans="2:11" ht="12.75">
      <c r="B397" s="34"/>
      <c r="C397" s="34"/>
      <c r="D397" s="34"/>
      <c r="E397" s="34"/>
      <c r="F397" s="34"/>
      <c r="G397" s="34"/>
      <c r="H397" s="34"/>
      <c r="I397" s="34"/>
      <c r="J397" s="34"/>
      <c r="K397" s="34"/>
    </row>
    <row r="398" spans="2:11" ht="12.75">
      <c r="B398" s="34"/>
      <c r="C398" s="34"/>
      <c r="D398" s="34"/>
      <c r="E398" s="34"/>
      <c r="F398" s="34"/>
      <c r="G398" s="34"/>
      <c r="H398" s="34"/>
      <c r="I398" s="34"/>
      <c r="J398" s="34"/>
      <c r="K398" s="34"/>
    </row>
    <row r="399" spans="2:11" ht="12.75">
      <c r="B399" s="34"/>
      <c r="C399" s="34"/>
      <c r="D399" s="34"/>
      <c r="E399" s="34"/>
      <c r="F399" s="34"/>
      <c r="G399" s="34"/>
      <c r="H399" s="34"/>
      <c r="I399" s="34"/>
      <c r="J399" s="34"/>
      <c r="K399" s="34"/>
    </row>
    <row r="400" spans="2:11" ht="12.75">
      <c r="B400" s="34"/>
      <c r="C400" s="34"/>
      <c r="D400" s="34"/>
      <c r="E400" s="34"/>
      <c r="F400" s="34"/>
      <c r="G400" s="34"/>
      <c r="H400" s="34"/>
      <c r="I400" s="34"/>
      <c r="J400" s="34"/>
      <c r="K400" s="34"/>
    </row>
    <row r="401" spans="2:11" ht="12.75">
      <c r="B401" s="34"/>
      <c r="C401" s="34"/>
      <c r="D401" s="34"/>
      <c r="E401" s="34"/>
      <c r="F401" s="34"/>
      <c r="G401" s="34"/>
      <c r="H401" s="34"/>
      <c r="I401" s="34"/>
      <c r="J401" s="34"/>
      <c r="K401" s="34"/>
    </row>
    <row r="402" spans="2:11" ht="12.75">
      <c r="B402" s="34"/>
      <c r="C402" s="34"/>
      <c r="D402" s="34"/>
      <c r="E402" s="34"/>
      <c r="F402" s="34"/>
      <c r="G402" s="34"/>
      <c r="H402" s="34"/>
      <c r="I402" s="34"/>
      <c r="J402" s="34"/>
      <c r="K402" s="34"/>
    </row>
    <row r="403" spans="2:11" ht="12.75">
      <c r="B403" s="34"/>
      <c r="C403" s="34"/>
      <c r="D403" s="34"/>
      <c r="E403" s="34"/>
      <c r="F403" s="34"/>
      <c r="G403" s="34"/>
      <c r="H403" s="34"/>
      <c r="I403" s="34"/>
      <c r="J403" s="34"/>
      <c r="K403" s="34"/>
    </row>
    <row r="404" spans="2:11" ht="12.75">
      <c r="B404" s="34"/>
      <c r="C404" s="34"/>
      <c r="D404" s="34"/>
      <c r="E404" s="34"/>
      <c r="F404" s="34"/>
      <c r="G404" s="34"/>
      <c r="H404" s="34"/>
      <c r="I404" s="34"/>
      <c r="J404" s="34"/>
      <c r="K404" s="34"/>
    </row>
    <row r="405" spans="2:11" ht="12.75">
      <c r="B405" s="34"/>
      <c r="C405" s="34"/>
      <c r="D405" s="34"/>
      <c r="E405" s="34"/>
      <c r="F405" s="34"/>
      <c r="G405" s="34"/>
      <c r="H405" s="34"/>
      <c r="I405" s="34"/>
      <c r="J405" s="34"/>
      <c r="K405" s="34"/>
    </row>
    <row r="406" spans="2:11" ht="12.75">
      <c r="B406" s="34"/>
      <c r="C406" s="34"/>
      <c r="D406" s="34"/>
      <c r="E406" s="34"/>
      <c r="F406" s="34"/>
      <c r="G406" s="34"/>
      <c r="H406" s="34"/>
      <c r="I406" s="34"/>
      <c r="J406" s="34"/>
      <c r="K406" s="34"/>
    </row>
    <row r="407" spans="2:11" ht="12.75">
      <c r="B407" s="34"/>
      <c r="C407" s="34"/>
      <c r="D407" s="34"/>
      <c r="E407" s="34"/>
      <c r="F407" s="34"/>
      <c r="G407" s="34"/>
      <c r="H407" s="34"/>
      <c r="I407" s="34"/>
      <c r="J407" s="34"/>
      <c r="K407" s="34"/>
    </row>
    <row r="408" spans="2:11" ht="12.75">
      <c r="B408" s="34"/>
      <c r="C408" s="34"/>
      <c r="D408" s="34"/>
      <c r="E408" s="34"/>
      <c r="F408" s="34"/>
      <c r="G408" s="34"/>
      <c r="H408" s="34"/>
      <c r="I408" s="34"/>
      <c r="J408" s="34"/>
      <c r="K408" s="34"/>
    </row>
    <row r="409" spans="2:11" ht="12.75">
      <c r="B409" s="34"/>
      <c r="C409" s="34"/>
      <c r="D409" s="34"/>
      <c r="E409" s="34"/>
      <c r="F409" s="34"/>
      <c r="G409" s="34"/>
      <c r="H409" s="34"/>
      <c r="I409" s="34"/>
      <c r="J409" s="34"/>
      <c r="K409" s="34"/>
    </row>
    <row r="410" spans="2:11" ht="12.75">
      <c r="B410" s="34"/>
      <c r="C410" s="34"/>
      <c r="D410" s="34"/>
      <c r="E410" s="34"/>
      <c r="F410" s="34"/>
      <c r="G410" s="34"/>
      <c r="H410" s="34"/>
      <c r="I410" s="34"/>
      <c r="J410" s="34"/>
      <c r="K410" s="34"/>
    </row>
    <row r="411" spans="2:11" ht="12.75">
      <c r="B411" s="34"/>
      <c r="C411" s="34"/>
      <c r="D411" s="34"/>
      <c r="E411" s="34"/>
      <c r="F411" s="34"/>
      <c r="G411" s="34"/>
      <c r="H411" s="34"/>
      <c r="I411" s="34"/>
      <c r="J411" s="34"/>
      <c r="K411" s="34"/>
    </row>
    <row r="412" spans="2:11" ht="12.75">
      <c r="B412" s="34"/>
      <c r="C412" s="34"/>
      <c r="D412" s="34"/>
      <c r="E412" s="34"/>
      <c r="F412" s="34"/>
      <c r="G412" s="34"/>
      <c r="H412" s="34"/>
      <c r="I412" s="34"/>
      <c r="J412" s="34"/>
      <c r="K412" s="34"/>
    </row>
    <row r="413" spans="2:11" ht="12.75">
      <c r="B413" s="34"/>
      <c r="C413" s="34"/>
      <c r="D413" s="34"/>
      <c r="E413" s="34"/>
      <c r="F413" s="34"/>
      <c r="G413" s="34"/>
      <c r="H413" s="34"/>
      <c r="I413" s="34"/>
      <c r="J413" s="34"/>
      <c r="K413" s="34"/>
    </row>
    <row r="414" spans="2:11" ht="12.75">
      <c r="B414" s="34"/>
      <c r="C414" s="34"/>
      <c r="D414" s="34"/>
      <c r="E414" s="34"/>
      <c r="F414" s="34"/>
      <c r="G414" s="34"/>
      <c r="H414" s="34"/>
      <c r="I414" s="34"/>
      <c r="J414" s="34"/>
      <c r="K414" s="34"/>
    </row>
    <row r="415" spans="2:11" ht="12.75">
      <c r="B415" s="34"/>
      <c r="C415" s="34"/>
      <c r="D415" s="34"/>
      <c r="E415" s="34"/>
      <c r="F415" s="34"/>
      <c r="G415" s="34"/>
      <c r="H415" s="34"/>
      <c r="I415" s="34"/>
      <c r="J415" s="34"/>
      <c r="K415" s="34"/>
    </row>
    <row r="416" spans="2:11" ht="12.75">
      <c r="B416" s="34"/>
      <c r="C416" s="34"/>
      <c r="D416" s="34"/>
      <c r="E416" s="34"/>
      <c r="F416" s="34"/>
      <c r="G416" s="34"/>
      <c r="H416" s="34"/>
      <c r="I416" s="34"/>
      <c r="J416" s="34"/>
      <c r="K416" s="34"/>
    </row>
    <row r="417" spans="2:11" ht="12.75">
      <c r="B417" s="34"/>
      <c r="C417" s="34"/>
      <c r="D417" s="34"/>
      <c r="E417" s="34"/>
      <c r="F417" s="34"/>
      <c r="G417" s="34"/>
      <c r="H417" s="34"/>
      <c r="I417" s="34"/>
      <c r="J417" s="34"/>
      <c r="K417" s="34"/>
    </row>
    <row r="418" spans="2:11" ht="12.75">
      <c r="B418" s="34"/>
      <c r="C418" s="34"/>
      <c r="D418" s="34"/>
      <c r="E418" s="34"/>
      <c r="F418" s="34"/>
      <c r="G418" s="34"/>
      <c r="H418" s="34"/>
      <c r="I418" s="34"/>
      <c r="J418" s="34"/>
      <c r="K418" s="34"/>
    </row>
    <row r="419" spans="2:11" ht="12.75">
      <c r="B419" s="34"/>
      <c r="C419" s="34"/>
      <c r="D419" s="34"/>
      <c r="E419" s="34"/>
      <c r="F419" s="34"/>
      <c r="G419" s="34"/>
      <c r="H419" s="34"/>
      <c r="I419" s="34"/>
      <c r="J419" s="34"/>
      <c r="K419" s="34"/>
    </row>
    <row r="420" spans="2:11" ht="12.75">
      <c r="B420" s="34"/>
      <c r="C420" s="34"/>
      <c r="D420" s="34"/>
      <c r="E420" s="34"/>
      <c r="F420" s="34"/>
      <c r="G420" s="34"/>
      <c r="H420" s="34"/>
      <c r="I420" s="34"/>
      <c r="J420" s="34"/>
      <c r="K420" s="34"/>
    </row>
    <row r="421" spans="2:11" ht="12.75">
      <c r="B421" s="34"/>
      <c r="C421" s="34"/>
      <c r="D421" s="34"/>
      <c r="E421" s="34"/>
      <c r="F421" s="34"/>
      <c r="G421" s="34"/>
      <c r="H421" s="34"/>
      <c r="I421" s="34"/>
      <c r="J421" s="34"/>
      <c r="K421" s="34"/>
    </row>
    <row r="422" spans="2:11" ht="12.75">
      <c r="B422" s="34"/>
      <c r="C422" s="34"/>
      <c r="D422" s="34"/>
      <c r="E422" s="34"/>
      <c r="F422" s="34"/>
      <c r="G422" s="34"/>
      <c r="H422" s="34"/>
      <c r="I422" s="34"/>
      <c r="J422" s="34"/>
      <c r="K422" s="34"/>
    </row>
    <row r="423" spans="2:11" ht="12.75">
      <c r="B423" s="34"/>
      <c r="C423" s="34"/>
      <c r="D423" s="34"/>
      <c r="E423" s="34"/>
      <c r="F423" s="34"/>
      <c r="G423" s="34"/>
      <c r="H423" s="34"/>
      <c r="I423" s="34"/>
      <c r="J423" s="34"/>
      <c r="K423" s="34"/>
    </row>
    <row r="424" spans="2:11" ht="12.75">
      <c r="B424" s="34"/>
      <c r="C424" s="34"/>
      <c r="D424" s="34"/>
      <c r="E424" s="34"/>
      <c r="F424" s="34"/>
      <c r="G424" s="34"/>
      <c r="H424" s="34"/>
      <c r="I424" s="34"/>
      <c r="J424" s="34"/>
      <c r="K424" s="34"/>
    </row>
    <row r="425" spans="2:11" ht="12.75">
      <c r="B425" s="34"/>
      <c r="C425" s="34"/>
      <c r="D425" s="34"/>
      <c r="E425" s="34"/>
      <c r="F425" s="34"/>
      <c r="G425" s="34"/>
      <c r="H425" s="34"/>
      <c r="I425" s="34"/>
      <c r="J425" s="34"/>
      <c r="K425" s="34"/>
    </row>
    <row r="426" spans="2:11" ht="12.75">
      <c r="B426" s="34"/>
      <c r="C426" s="34"/>
      <c r="D426" s="34"/>
      <c r="E426" s="34"/>
      <c r="F426" s="34"/>
      <c r="G426" s="34"/>
      <c r="H426" s="34"/>
      <c r="I426" s="34"/>
      <c r="J426" s="34"/>
      <c r="K426" s="34"/>
    </row>
    <row r="427" spans="2:11" ht="12.75">
      <c r="B427" s="34"/>
      <c r="C427" s="34"/>
      <c r="D427" s="34"/>
      <c r="E427" s="34"/>
      <c r="F427" s="34"/>
      <c r="G427" s="34"/>
      <c r="H427" s="34"/>
      <c r="I427" s="34"/>
      <c r="J427" s="34"/>
      <c r="K427" s="34"/>
    </row>
    <row r="428" spans="2:11" ht="12.75">
      <c r="B428" s="34"/>
      <c r="C428" s="34"/>
      <c r="D428" s="34"/>
      <c r="E428" s="34"/>
      <c r="F428" s="34"/>
      <c r="G428" s="34"/>
      <c r="H428" s="34"/>
      <c r="I428" s="34"/>
      <c r="J428" s="34"/>
      <c r="K428" s="34"/>
    </row>
    <row r="429" spans="2:11" ht="12.75">
      <c r="B429" s="34"/>
      <c r="C429" s="34"/>
      <c r="D429" s="34"/>
      <c r="E429" s="34"/>
      <c r="F429" s="34"/>
      <c r="G429" s="34"/>
      <c r="H429" s="34"/>
      <c r="I429" s="34"/>
      <c r="J429" s="34"/>
      <c r="K429" s="34"/>
    </row>
    <row r="430" spans="2:11" ht="12.75">
      <c r="B430" s="34"/>
      <c r="C430" s="34"/>
      <c r="D430" s="34"/>
      <c r="E430" s="34"/>
      <c r="F430" s="34"/>
      <c r="G430" s="34"/>
      <c r="H430" s="34"/>
      <c r="I430" s="34"/>
      <c r="J430" s="34"/>
      <c r="K430" s="34"/>
    </row>
    <row r="431" spans="2:11" ht="12.75">
      <c r="B431" s="34"/>
      <c r="C431" s="34"/>
      <c r="D431" s="34"/>
      <c r="E431" s="34"/>
      <c r="F431" s="34"/>
      <c r="G431" s="34"/>
      <c r="H431" s="34"/>
      <c r="I431" s="34"/>
      <c r="J431" s="34"/>
      <c r="K431" s="34"/>
    </row>
    <row r="432" spans="2:11" ht="12.75">
      <c r="B432" s="34"/>
      <c r="C432" s="34"/>
      <c r="D432" s="34"/>
      <c r="E432" s="34"/>
      <c r="F432" s="34"/>
      <c r="G432" s="34"/>
      <c r="H432" s="34"/>
      <c r="I432" s="34"/>
      <c r="J432" s="34"/>
      <c r="K432" s="34"/>
    </row>
    <row r="433" spans="2:11" ht="12.75">
      <c r="B433" s="34"/>
      <c r="C433" s="34"/>
      <c r="D433" s="34"/>
      <c r="E433" s="34"/>
      <c r="F433" s="34"/>
      <c r="G433" s="34"/>
      <c r="H433" s="34"/>
      <c r="I433" s="34"/>
      <c r="J433" s="34"/>
      <c r="K433" s="34"/>
    </row>
    <row r="434" spans="2:11" ht="12.75">
      <c r="B434" s="34"/>
      <c r="C434" s="34"/>
      <c r="D434" s="34"/>
      <c r="E434" s="34"/>
      <c r="F434" s="34"/>
      <c r="G434" s="34"/>
      <c r="H434" s="34"/>
      <c r="I434" s="34"/>
      <c r="J434" s="34"/>
      <c r="K434" s="34"/>
    </row>
    <row r="435" spans="2:11" ht="12.75">
      <c r="B435" s="34"/>
      <c r="C435" s="34"/>
      <c r="D435" s="34"/>
      <c r="E435" s="34"/>
      <c r="F435" s="34"/>
      <c r="G435" s="34"/>
      <c r="H435" s="34"/>
      <c r="I435" s="34"/>
      <c r="J435" s="34"/>
      <c r="K435" s="34"/>
    </row>
    <row r="436" spans="2:11" ht="12.75">
      <c r="B436" s="34"/>
      <c r="C436" s="34"/>
      <c r="D436" s="34"/>
      <c r="E436" s="34"/>
      <c r="F436" s="34"/>
      <c r="G436" s="34"/>
      <c r="H436" s="34"/>
      <c r="I436" s="34"/>
      <c r="J436" s="34"/>
      <c r="K436" s="34"/>
    </row>
    <row r="437" spans="2:11" ht="12.75">
      <c r="B437" s="34"/>
      <c r="C437" s="34"/>
      <c r="D437" s="34"/>
      <c r="E437" s="34"/>
      <c r="F437" s="34"/>
      <c r="G437" s="34"/>
      <c r="H437" s="34"/>
      <c r="I437" s="34"/>
      <c r="J437" s="34"/>
      <c r="K437" s="34"/>
    </row>
    <row r="438" spans="2:11" ht="12.75">
      <c r="B438" s="34"/>
      <c r="C438" s="34"/>
      <c r="D438" s="34"/>
      <c r="E438" s="34"/>
      <c r="F438" s="34"/>
      <c r="G438" s="34"/>
      <c r="H438" s="34"/>
      <c r="I438" s="34"/>
      <c r="J438" s="34"/>
      <c r="K438" s="34"/>
    </row>
    <row r="439" spans="2:11" ht="12.75">
      <c r="B439" s="34"/>
      <c r="C439" s="34"/>
      <c r="D439" s="34"/>
      <c r="E439" s="34"/>
      <c r="F439" s="34"/>
      <c r="G439" s="34"/>
      <c r="H439" s="34"/>
      <c r="I439" s="34"/>
      <c r="J439" s="34"/>
      <c r="K439" s="34"/>
    </row>
    <row r="440" spans="2:11" ht="12.75">
      <c r="B440" s="34"/>
      <c r="C440" s="34"/>
      <c r="D440" s="34"/>
      <c r="E440" s="34"/>
      <c r="F440" s="34"/>
      <c r="G440" s="34"/>
      <c r="H440" s="34"/>
      <c r="I440" s="34"/>
      <c r="J440" s="34"/>
      <c r="K440" s="34"/>
    </row>
    <row r="441" spans="2:11" ht="12.75">
      <c r="B441" s="34"/>
      <c r="C441" s="34"/>
      <c r="D441" s="34"/>
      <c r="E441" s="34"/>
      <c r="F441" s="34"/>
      <c r="G441" s="34"/>
      <c r="H441" s="34"/>
      <c r="I441" s="34"/>
      <c r="J441" s="34"/>
      <c r="K441" s="34"/>
    </row>
    <row r="442" spans="2:11" ht="12.75">
      <c r="B442" s="34"/>
      <c r="C442" s="34"/>
      <c r="D442" s="34"/>
      <c r="E442" s="34"/>
      <c r="F442" s="34"/>
      <c r="G442" s="34"/>
      <c r="H442" s="34"/>
      <c r="I442" s="34"/>
      <c r="J442" s="34"/>
      <c r="K442" s="34"/>
    </row>
    <row r="443" spans="2:11" ht="12.75">
      <c r="B443" s="34"/>
      <c r="C443" s="34"/>
      <c r="D443" s="34"/>
      <c r="E443" s="34"/>
      <c r="F443" s="34"/>
      <c r="G443" s="34"/>
      <c r="H443" s="34"/>
      <c r="I443" s="34"/>
      <c r="J443" s="34"/>
      <c r="K443" s="34"/>
    </row>
    <row r="444" spans="2:11" ht="12.75">
      <c r="B444" s="34"/>
      <c r="C444" s="34"/>
      <c r="D444" s="34"/>
      <c r="E444" s="34"/>
      <c r="F444" s="34"/>
      <c r="G444" s="34"/>
      <c r="H444" s="34"/>
      <c r="I444" s="34"/>
      <c r="J444" s="34"/>
      <c r="K444" s="34"/>
    </row>
    <row r="445" spans="2:11" ht="12.75">
      <c r="B445" s="34"/>
      <c r="C445" s="34"/>
      <c r="D445" s="34"/>
      <c r="E445" s="34"/>
      <c r="F445" s="34"/>
      <c r="G445" s="34"/>
      <c r="H445" s="34"/>
      <c r="I445" s="34"/>
      <c r="J445" s="34"/>
      <c r="K445" s="34"/>
    </row>
    <row r="446" spans="2:11" ht="12.75">
      <c r="B446" s="34"/>
      <c r="C446" s="34"/>
      <c r="D446" s="34"/>
      <c r="E446" s="34"/>
      <c r="F446" s="34"/>
      <c r="G446" s="34"/>
      <c r="H446" s="34"/>
      <c r="I446" s="34"/>
      <c r="J446" s="34"/>
      <c r="K446" s="34"/>
    </row>
    <row r="447" spans="2:11" ht="12.75">
      <c r="B447" s="34"/>
      <c r="C447" s="34"/>
      <c r="D447" s="34"/>
      <c r="E447" s="34"/>
      <c r="F447" s="34"/>
      <c r="G447" s="34"/>
      <c r="H447" s="34"/>
      <c r="I447" s="34"/>
      <c r="J447" s="34"/>
      <c r="K447" s="34"/>
    </row>
    <row r="448" spans="2:11" ht="12.75">
      <c r="B448" s="34"/>
      <c r="C448" s="34"/>
      <c r="D448" s="34"/>
      <c r="E448" s="34"/>
      <c r="F448" s="34"/>
      <c r="G448" s="34"/>
      <c r="H448" s="34"/>
      <c r="I448" s="34"/>
      <c r="J448" s="34"/>
      <c r="K448" s="34"/>
    </row>
    <row r="449" spans="2:11" ht="12.75">
      <c r="B449" s="34"/>
      <c r="C449" s="34"/>
      <c r="D449" s="34"/>
      <c r="E449" s="34"/>
      <c r="F449" s="34"/>
      <c r="G449" s="34"/>
      <c r="H449" s="34"/>
      <c r="I449" s="34"/>
      <c r="J449" s="34"/>
      <c r="K449" s="34"/>
    </row>
    <row r="450" spans="2:11" ht="12.75">
      <c r="B450" s="34"/>
      <c r="C450" s="34"/>
      <c r="D450" s="34"/>
      <c r="E450" s="34"/>
      <c r="F450" s="34"/>
      <c r="G450" s="34"/>
      <c r="H450" s="34"/>
      <c r="I450" s="34"/>
      <c r="J450" s="34"/>
      <c r="K450" s="34"/>
    </row>
    <row r="451" spans="2:11" ht="12.75">
      <c r="B451" s="34"/>
      <c r="C451" s="34"/>
      <c r="D451" s="34"/>
      <c r="E451" s="34"/>
      <c r="F451" s="34"/>
      <c r="G451" s="34"/>
      <c r="H451" s="34"/>
      <c r="I451" s="34"/>
      <c r="J451" s="34"/>
      <c r="K451" s="34"/>
    </row>
    <row r="452" spans="2:11" ht="12.75">
      <c r="B452" s="34"/>
      <c r="C452" s="34"/>
      <c r="D452" s="34"/>
      <c r="E452" s="34"/>
      <c r="F452" s="34"/>
      <c r="G452" s="34"/>
      <c r="H452" s="34"/>
      <c r="I452" s="34"/>
      <c r="J452" s="34"/>
      <c r="K452" s="34"/>
    </row>
    <row r="453" spans="2:11" ht="12.75">
      <c r="B453" s="34"/>
      <c r="C453" s="34"/>
      <c r="D453" s="34"/>
      <c r="E453" s="34"/>
      <c r="F453" s="34"/>
      <c r="G453" s="34"/>
      <c r="H453" s="34"/>
      <c r="I453" s="34"/>
      <c r="J453" s="34"/>
      <c r="K453" s="34"/>
    </row>
    <row r="454" spans="2:11" ht="12.75">
      <c r="B454" s="34"/>
      <c r="C454" s="34"/>
      <c r="D454" s="34"/>
      <c r="E454" s="34"/>
      <c r="F454" s="34"/>
      <c r="G454" s="34"/>
      <c r="H454" s="34"/>
      <c r="I454" s="34"/>
      <c r="J454" s="34"/>
      <c r="K454" s="34"/>
    </row>
    <row r="455" spans="2:11" ht="12.75">
      <c r="B455" s="34"/>
      <c r="C455" s="34"/>
      <c r="D455" s="34"/>
      <c r="E455" s="34"/>
      <c r="F455" s="34"/>
      <c r="G455" s="34"/>
      <c r="H455" s="34"/>
      <c r="I455" s="34"/>
      <c r="J455" s="34"/>
      <c r="K455" s="34"/>
    </row>
    <row r="456" spans="2:11" ht="12.75">
      <c r="B456" s="34"/>
      <c r="C456" s="34"/>
      <c r="D456" s="34"/>
      <c r="E456" s="34"/>
      <c r="F456" s="34"/>
      <c r="G456" s="34"/>
      <c r="H456" s="34"/>
      <c r="I456" s="34"/>
      <c r="J456" s="34"/>
      <c r="K456" s="34"/>
    </row>
    <row r="457" spans="2:11" ht="12.75">
      <c r="B457" s="34"/>
      <c r="C457" s="34"/>
      <c r="D457" s="34"/>
      <c r="E457" s="34"/>
      <c r="F457" s="34"/>
      <c r="G457" s="34"/>
      <c r="H457" s="34"/>
      <c r="I457" s="34"/>
      <c r="J457" s="34"/>
      <c r="K457" s="34"/>
    </row>
    <row r="458" spans="2:11" ht="12.75">
      <c r="B458" s="34"/>
      <c r="C458" s="34"/>
      <c r="D458" s="34"/>
      <c r="E458" s="34"/>
      <c r="F458" s="34"/>
      <c r="G458" s="34"/>
      <c r="H458" s="34"/>
      <c r="I458" s="34"/>
      <c r="J458" s="34"/>
      <c r="K458" s="34"/>
    </row>
    <row r="459" spans="2:11" ht="12.75">
      <c r="B459" s="34"/>
      <c r="C459" s="34"/>
      <c r="D459" s="34"/>
      <c r="E459" s="34"/>
      <c r="F459" s="34"/>
      <c r="G459" s="34"/>
      <c r="H459" s="34"/>
      <c r="I459" s="34"/>
      <c r="J459" s="34"/>
      <c r="K459" s="34"/>
    </row>
    <row r="460" spans="2:11" ht="12.75">
      <c r="B460" s="34"/>
      <c r="C460" s="34"/>
      <c r="D460" s="34"/>
      <c r="E460" s="34"/>
      <c r="F460" s="34"/>
      <c r="G460" s="34"/>
      <c r="H460" s="34"/>
      <c r="I460" s="34"/>
      <c r="J460" s="34"/>
      <c r="K460" s="34"/>
    </row>
    <row r="461" spans="2:11" ht="12.75">
      <c r="B461" s="34"/>
      <c r="C461" s="34"/>
      <c r="D461" s="34"/>
      <c r="E461" s="34"/>
      <c r="F461" s="34"/>
      <c r="G461" s="34"/>
      <c r="H461" s="34"/>
      <c r="I461" s="34"/>
      <c r="J461" s="34"/>
      <c r="K461" s="34"/>
    </row>
    <row r="462" spans="2:11" ht="12.75">
      <c r="B462" s="34"/>
      <c r="C462" s="34"/>
      <c r="D462" s="34"/>
      <c r="E462" s="34"/>
      <c r="F462" s="34"/>
      <c r="G462" s="34"/>
      <c r="H462" s="34"/>
      <c r="I462" s="34"/>
      <c r="J462" s="34"/>
      <c r="K462" s="34"/>
    </row>
    <row r="463" spans="2:11" ht="12.75">
      <c r="B463" s="34"/>
      <c r="C463" s="34"/>
      <c r="D463" s="34"/>
      <c r="E463" s="34"/>
      <c r="F463" s="34"/>
      <c r="G463" s="34"/>
      <c r="H463" s="34"/>
      <c r="I463" s="34"/>
      <c r="J463" s="34"/>
      <c r="K463" s="34"/>
    </row>
    <row r="464" spans="2:11" ht="12.75">
      <c r="B464" s="34"/>
      <c r="C464" s="34"/>
      <c r="D464" s="34"/>
      <c r="E464" s="34"/>
      <c r="F464" s="34"/>
      <c r="G464" s="34"/>
      <c r="H464" s="34"/>
      <c r="I464" s="34"/>
      <c r="J464" s="34"/>
      <c r="K464" s="34"/>
    </row>
    <row r="465" spans="2:11" ht="12.75">
      <c r="B465" s="34"/>
      <c r="C465" s="34"/>
      <c r="D465" s="34"/>
      <c r="E465" s="34"/>
      <c r="F465" s="34"/>
      <c r="G465" s="34"/>
      <c r="H465" s="34"/>
      <c r="I465" s="34"/>
      <c r="J465" s="34"/>
      <c r="K465" s="34"/>
    </row>
    <row r="466" spans="2:11" ht="12.75">
      <c r="B466" s="34"/>
      <c r="C466" s="34"/>
      <c r="D466" s="34"/>
      <c r="E466" s="34"/>
      <c r="F466" s="34"/>
      <c r="G466" s="34"/>
      <c r="H466" s="34"/>
      <c r="I466" s="34"/>
      <c r="J466" s="34"/>
      <c r="K466" s="34"/>
    </row>
    <row r="467" spans="2:11" ht="12.75">
      <c r="B467" s="34"/>
      <c r="C467" s="34"/>
      <c r="D467" s="34"/>
      <c r="E467" s="34"/>
      <c r="F467" s="34"/>
      <c r="G467" s="34"/>
      <c r="H467" s="34"/>
      <c r="I467" s="34"/>
      <c r="J467" s="34"/>
      <c r="K467" s="34"/>
    </row>
    <row r="468" spans="2:11" ht="12.75">
      <c r="B468" s="34"/>
      <c r="C468" s="34"/>
      <c r="D468" s="34"/>
      <c r="E468" s="34"/>
      <c r="F468" s="34"/>
      <c r="G468" s="34"/>
      <c r="H468" s="34"/>
      <c r="I468" s="34"/>
      <c r="J468" s="34"/>
      <c r="K468" s="34"/>
    </row>
    <row r="469" spans="2:11" ht="12.75">
      <c r="B469" s="34"/>
      <c r="C469" s="34"/>
      <c r="D469" s="34"/>
      <c r="E469" s="34"/>
      <c r="F469" s="34"/>
      <c r="G469" s="34"/>
      <c r="H469" s="34"/>
      <c r="I469" s="34"/>
      <c r="J469" s="34"/>
      <c r="K469" s="34"/>
    </row>
    <row r="470" spans="2:11" ht="12.75">
      <c r="B470" s="34"/>
      <c r="C470" s="34"/>
      <c r="D470" s="34"/>
      <c r="E470" s="34"/>
      <c r="F470" s="34"/>
      <c r="G470" s="34"/>
      <c r="H470" s="34"/>
      <c r="I470" s="34"/>
      <c r="J470" s="34"/>
      <c r="K470" s="34"/>
    </row>
    <row r="471" spans="2:11" ht="12.75">
      <c r="B471" s="34"/>
      <c r="C471" s="34"/>
      <c r="D471" s="34"/>
      <c r="E471" s="34"/>
      <c r="F471" s="34"/>
      <c r="G471" s="34"/>
      <c r="H471" s="34"/>
      <c r="I471" s="34"/>
      <c r="J471" s="34"/>
      <c r="K471" s="34"/>
    </row>
    <row r="472" spans="2:11" ht="12.75">
      <c r="B472" s="34"/>
      <c r="C472" s="34"/>
      <c r="D472" s="34"/>
      <c r="E472" s="34"/>
      <c r="F472" s="34"/>
      <c r="G472" s="34"/>
      <c r="H472" s="34"/>
      <c r="I472" s="34"/>
      <c r="J472" s="34"/>
      <c r="K472" s="34"/>
    </row>
    <row r="473" spans="2:11" ht="12.75">
      <c r="B473" s="34"/>
      <c r="C473" s="34"/>
      <c r="D473" s="34"/>
      <c r="E473" s="34"/>
      <c r="F473" s="34"/>
      <c r="G473" s="34"/>
      <c r="H473" s="34"/>
      <c r="I473" s="34"/>
      <c r="J473" s="34"/>
      <c r="K473" s="34"/>
    </row>
    <row r="474" spans="2:11" ht="12.75">
      <c r="B474" s="34"/>
      <c r="C474" s="34"/>
      <c r="D474" s="34"/>
      <c r="E474" s="34"/>
      <c r="F474" s="34"/>
      <c r="G474" s="34"/>
      <c r="H474" s="34"/>
      <c r="I474" s="34"/>
      <c r="J474" s="34"/>
      <c r="K474" s="34"/>
    </row>
    <row r="475" spans="2:11" ht="12.75">
      <c r="B475" s="34"/>
      <c r="C475" s="34"/>
      <c r="D475" s="34"/>
      <c r="E475" s="34"/>
      <c r="F475" s="34"/>
      <c r="G475" s="34"/>
      <c r="H475" s="34"/>
      <c r="I475" s="34"/>
      <c r="J475" s="34"/>
      <c r="K475" s="34"/>
    </row>
    <row r="476" spans="2:11" ht="12.75">
      <c r="B476" s="34"/>
      <c r="C476" s="34"/>
      <c r="D476" s="34"/>
      <c r="E476" s="34"/>
      <c r="F476" s="34"/>
      <c r="G476" s="34"/>
      <c r="H476" s="34"/>
      <c r="I476" s="34"/>
      <c r="J476" s="34"/>
      <c r="K476" s="34"/>
    </row>
    <row r="477" spans="2:11" ht="12.75">
      <c r="B477" s="34"/>
      <c r="C477" s="34"/>
      <c r="D477" s="34"/>
      <c r="E477" s="34"/>
      <c r="F477" s="34"/>
      <c r="G477" s="34"/>
      <c r="H477" s="34"/>
      <c r="I477" s="34"/>
      <c r="J477" s="34"/>
      <c r="K477" s="34"/>
    </row>
    <row r="478" spans="2:11" ht="12.75">
      <c r="B478" s="34"/>
      <c r="C478" s="34"/>
      <c r="D478" s="34"/>
      <c r="E478" s="34"/>
      <c r="F478" s="34"/>
      <c r="G478" s="34"/>
      <c r="H478" s="34"/>
      <c r="I478" s="34"/>
      <c r="J478" s="34"/>
      <c r="K478" s="34"/>
    </row>
    <row r="479" spans="2:11" ht="12.75">
      <c r="B479" s="34"/>
      <c r="C479" s="34"/>
      <c r="D479" s="34"/>
      <c r="E479" s="34"/>
      <c r="F479" s="34"/>
      <c r="G479" s="34"/>
      <c r="H479" s="34"/>
      <c r="I479" s="34"/>
      <c r="J479" s="34"/>
      <c r="K479" s="34"/>
    </row>
    <row r="480" spans="2:11" ht="12.75">
      <c r="B480" s="34"/>
      <c r="C480" s="34"/>
      <c r="D480" s="34"/>
      <c r="E480" s="34"/>
      <c r="F480" s="34"/>
      <c r="G480" s="34"/>
      <c r="H480" s="34"/>
      <c r="I480" s="34"/>
      <c r="J480" s="34"/>
      <c r="K480" s="34"/>
    </row>
    <row r="481" spans="2:11" ht="12.75">
      <c r="B481" s="34"/>
      <c r="C481" s="34"/>
      <c r="D481" s="34"/>
      <c r="E481" s="34"/>
      <c r="F481" s="34"/>
      <c r="G481" s="34"/>
      <c r="H481" s="34"/>
      <c r="I481" s="34"/>
      <c r="J481" s="34"/>
      <c r="K481" s="34"/>
    </row>
    <row r="482" spans="2:11" ht="12.75">
      <c r="B482" s="34"/>
      <c r="C482" s="34"/>
      <c r="D482" s="34"/>
      <c r="E482" s="34"/>
      <c r="F482" s="34"/>
      <c r="G482" s="34"/>
      <c r="H482" s="34"/>
      <c r="I482" s="34"/>
      <c r="J482" s="34"/>
      <c r="K482" s="34"/>
    </row>
    <row r="483" spans="2:11" ht="12.75">
      <c r="B483" s="34"/>
      <c r="C483" s="34"/>
      <c r="D483" s="34"/>
      <c r="E483" s="34"/>
      <c r="F483" s="34"/>
      <c r="G483" s="34"/>
      <c r="H483" s="34"/>
      <c r="I483" s="34"/>
      <c r="J483" s="34"/>
      <c r="K483" s="34"/>
    </row>
    <row r="484" spans="2:11" ht="12.75">
      <c r="B484" s="34"/>
      <c r="C484" s="34"/>
      <c r="D484" s="34"/>
      <c r="E484" s="34"/>
      <c r="F484" s="34"/>
      <c r="G484" s="34"/>
      <c r="H484" s="34"/>
      <c r="I484" s="34"/>
      <c r="J484" s="34"/>
      <c r="K484" s="34"/>
    </row>
    <row r="485" spans="2:11" ht="12.75">
      <c r="B485" s="34"/>
      <c r="C485" s="34"/>
      <c r="D485" s="34"/>
      <c r="E485" s="34"/>
      <c r="F485" s="34"/>
      <c r="G485" s="34"/>
      <c r="H485" s="34"/>
      <c r="I485" s="34"/>
      <c r="J485" s="34"/>
      <c r="K485" s="34"/>
    </row>
    <row r="486" spans="2:11" ht="12.75">
      <c r="B486" s="34"/>
      <c r="C486" s="34"/>
      <c r="D486" s="34"/>
      <c r="E486" s="34"/>
      <c r="F486" s="34"/>
      <c r="G486" s="34"/>
      <c r="H486" s="34"/>
      <c r="I486" s="34"/>
      <c r="J486" s="34"/>
      <c r="K486" s="34"/>
    </row>
    <row r="487" spans="2:11" ht="12.75">
      <c r="B487" s="34"/>
      <c r="C487" s="34"/>
      <c r="D487" s="34"/>
      <c r="E487" s="34"/>
      <c r="F487" s="34"/>
      <c r="G487" s="34"/>
      <c r="H487" s="34"/>
      <c r="I487" s="34"/>
      <c r="J487" s="34"/>
      <c r="K487" s="34"/>
    </row>
    <row r="488" spans="2:11" ht="12.75">
      <c r="B488" s="34"/>
      <c r="C488" s="34"/>
      <c r="D488" s="34"/>
      <c r="E488" s="34"/>
      <c r="F488" s="34"/>
      <c r="G488" s="34"/>
      <c r="H488" s="34"/>
      <c r="I488" s="34"/>
      <c r="J488" s="34"/>
      <c r="K488" s="34"/>
    </row>
    <row r="489" spans="2:11" ht="12.75">
      <c r="B489" s="34"/>
      <c r="C489" s="34"/>
      <c r="D489" s="34"/>
      <c r="E489" s="34"/>
      <c r="F489" s="34"/>
      <c r="G489" s="34"/>
      <c r="H489" s="34"/>
      <c r="I489" s="34"/>
      <c r="J489" s="34"/>
      <c r="K489" s="34"/>
    </row>
    <row r="490" spans="2:11" ht="12.75">
      <c r="B490" s="34"/>
      <c r="C490" s="34"/>
      <c r="D490" s="34"/>
      <c r="E490" s="34"/>
      <c r="F490" s="34"/>
      <c r="G490" s="34"/>
      <c r="H490" s="34"/>
      <c r="I490" s="34"/>
      <c r="J490" s="34"/>
      <c r="K490" s="34"/>
    </row>
    <row r="491" spans="2:11" ht="12.75">
      <c r="B491" s="34"/>
      <c r="C491" s="34"/>
      <c r="D491" s="34"/>
      <c r="E491" s="34"/>
      <c r="F491" s="34"/>
      <c r="G491" s="34"/>
      <c r="H491" s="34"/>
      <c r="I491" s="34"/>
      <c r="J491" s="34"/>
      <c r="K491" s="34"/>
    </row>
    <row r="492" spans="2:11" ht="12.75">
      <c r="B492" s="34"/>
      <c r="C492" s="34"/>
      <c r="D492" s="34"/>
      <c r="E492" s="34"/>
      <c r="F492" s="34"/>
      <c r="G492" s="34"/>
      <c r="H492" s="34"/>
      <c r="I492" s="34"/>
      <c r="J492" s="34"/>
      <c r="K492" s="34"/>
    </row>
    <row r="493" spans="2:11" ht="12.75">
      <c r="B493" s="34"/>
      <c r="C493" s="34"/>
      <c r="D493" s="34"/>
      <c r="E493" s="34"/>
      <c r="F493" s="34"/>
      <c r="G493" s="34"/>
      <c r="H493" s="34"/>
      <c r="I493" s="34"/>
      <c r="J493" s="34"/>
      <c r="K493" s="34"/>
    </row>
    <row r="494" spans="2:11" ht="12.75">
      <c r="B494" s="34"/>
      <c r="C494" s="34"/>
      <c r="D494" s="34"/>
      <c r="E494" s="34"/>
      <c r="F494" s="34"/>
      <c r="G494" s="34"/>
      <c r="H494" s="34"/>
      <c r="I494" s="34"/>
      <c r="J494" s="34"/>
      <c r="K494" s="34"/>
    </row>
    <row r="495" spans="2:11" ht="12.75">
      <c r="B495" s="34"/>
      <c r="C495" s="34"/>
      <c r="D495" s="34"/>
      <c r="E495" s="34"/>
      <c r="F495" s="34"/>
      <c r="G495" s="34"/>
      <c r="H495" s="34"/>
      <c r="I495" s="34"/>
      <c r="J495" s="34"/>
      <c r="K495" s="34"/>
    </row>
    <row r="496" spans="2:11" ht="12.75">
      <c r="B496" s="34"/>
      <c r="C496" s="34"/>
      <c r="D496" s="34"/>
      <c r="E496" s="34"/>
      <c r="F496" s="34"/>
      <c r="G496" s="34"/>
      <c r="H496" s="34"/>
      <c r="I496" s="34"/>
      <c r="J496" s="34"/>
      <c r="K496" s="34"/>
    </row>
    <row r="497" spans="2:11" ht="12.75">
      <c r="B497" s="34"/>
      <c r="C497" s="34"/>
      <c r="D497" s="34"/>
      <c r="E497" s="34"/>
      <c r="F497" s="34"/>
      <c r="G497" s="34"/>
      <c r="H497" s="34"/>
      <c r="I497" s="34"/>
      <c r="J497" s="34"/>
      <c r="K497" s="34"/>
    </row>
    <row r="498" spans="2:11" ht="12.75">
      <c r="B498" s="34"/>
      <c r="C498" s="34"/>
      <c r="D498" s="34"/>
      <c r="E498" s="34"/>
      <c r="F498" s="34"/>
      <c r="G498" s="34"/>
      <c r="H498" s="34"/>
      <c r="I498" s="34"/>
      <c r="J498" s="34"/>
      <c r="K498" s="34"/>
    </row>
    <row r="499" spans="2:11" ht="12.75">
      <c r="B499" s="34"/>
      <c r="C499" s="34"/>
      <c r="D499" s="34"/>
      <c r="E499" s="34"/>
      <c r="F499" s="34"/>
      <c r="G499" s="34"/>
      <c r="H499" s="34"/>
      <c r="I499" s="34"/>
      <c r="J499" s="34"/>
      <c r="K499" s="34"/>
    </row>
    <row r="500" spans="2:11" ht="12.75">
      <c r="B500" s="34"/>
      <c r="C500" s="34"/>
      <c r="D500" s="34"/>
      <c r="E500" s="34"/>
      <c r="F500" s="34"/>
      <c r="G500" s="34"/>
      <c r="H500" s="34"/>
      <c r="I500" s="34"/>
      <c r="J500" s="34"/>
      <c r="K500" s="34"/>
    </row>
    <row r="501" spans="2:11" ht="12.75">
      <c r="B501" s="34"/>
      <c r="C501" s="34"/>
      <c r="D501" s="34"/>
      <c r="E501" s="34"/>
      <c r="F501" s="34"/>
      <c r="G501" s="34"/>
      <c r="H501" s="34"/>
      <c r="I501" s="34"/>
      <c r="J501" s="34"/>
      <c r="K501" s="34"/>
    </row>
    <row r="502" spans="2:11" ht="12.75">
      <c r="B502" s="34"/>
      <c r="C502" s="34"/>
      <c r="D502" s="34"/>
      <c r="E502" s="34"/>
      <c r="F502" s="34"/>
      <c r="G502" s="34"/>
      <c r="H502" s="34"/>
      <c r="I502" s="34"/>
      <c r="J502" s="34"/>
      <c r="K502" s="34"/>
    </row>
    <row r="503" spans="2:11" ht="12.75">
      <c r="B503" s="34"/>
      <c r="C503" s="34"/>
      <c r="D503" s="34"/>
      <c r="E503" s="34"/>
      <c r="F503" s="34"/>
      <c r="G503" s="34"/>
      <c r="H503" s="34"/>
      <c r="I503" s="34"/>
      <c r="J503" s="34"/>
      <c r="K503" s="34"/>
    </row>
    <row r="504" spans="2:11" ht="12.75">
      <c r="B504" s="34"/>
      <c r="C504" s="34"/>
      <c r="D504" s="34"/>
      <c r="E504" s="34"/>
      <c r="F504" s="34"/>
      <c r="G504" s="34"/>
      <c r="H504" s="34"/>
      <c r="I504" s="34"/>
      <c r="J504" s="34"/>
      <c r="K504" s="34"/>
    </row>
    <row r="505" spans="2:11" ht="12.75">
      <c r="B505" s="34"/>
      <c r="C505" s="34"/>
      <c r="D505" s="34"/>
      <c r="E505" s="34"/>
      <c r="F505" s="34"/>
      <c r="G505" s="34"/>
      <c r="H505" s="34"/>
      <c r="I505" s="34"/>
      <c r="J505" s="34"/>
      <c r="K505" s="34"/>
    </row>
    <row r="506" spans="2:11" ht="12.75">
      <c r="B506" s="34"/>
      <c r="C506" s="34"/>
      <c r="D506" s="34"/>
      <c r="E506" s="34"/>
      <c r="F506" s="34"/>
      <c r="G506" s="34"/>
      <c r="H506" s="34"/>
      <c r="I506" s="34"/>
      <c r="J506" s="34"/>
      <c r="K506" s="34"/>
    </row>
    <row r="507" spans="2:11" ht="12.75">
      <c r="B507" s="34"/>
      <c r="C507" s="34"/>
      <c r="D507" s="34"/>
      <c r="E507" s="34"/>
      <c r="F507" s="34"/>
      <c r="G507" s="34"/>
      <c r="H507" s="34"/>
      <c r="I507" s="34"/>
      <c r="J507" s="34"/>
      <c r="K507" s="34"/>
    </row>
    <row r="508" spans="2:11" ht="12.75">
      <c r="B508" s="34"/>
      <c r="C508" s="34"/>
      <c r="D508" s="34"/>
      <c r="E508" s="34"/>
      <c r="F508" s="34"/>
      <c r="G508" s="34"/>
      <c r="H508" s="34"/>
      <c r="I508" s="34"/>
      <c r="J508" s="34"/>
      <c r="K508" s="34"/>
    </row>
    <row r="509" spans="2:11" ht="12.75">
      <c r="B509" s="34"/>
      <c r="C509" s="34"/>
      <c r="D509" s="34"/>
      <c r="E509" s="34"/>
      <c r="F509" s="34"/>
      <c r="G509" s="34"/>
      <c r="H509" s="34"/>
      <c r="I509" s="34"/>
      <c r="J509" s="34"/>
      <c r="K509" s="34"/>
    </row>
    <row r="510" spans="2:11" ht="12.75">
      <c r="B510" s="34"/>
      <c r="C510" s="34"/>
      <c r="D510" s="34"/>
      <c r="E510" s="34"/>
      <c r="F510" s="34"/>
      <c r="G510" s="34"/>
      <c r="H510" s="34"/>
      <c r="I510" s="34"/>
      <c r="J510" s="34"/>
      <c r="K510" s="34"/>
    </row>
    <row r="511" spans="2:11" ht="12.75">
      <c r="B511" s="34"/>
      <c r="C511" s="34"/>
      <c r="D511" s="34"/>
      <c r="E511" s="34"/>
      <c r="F511" s="34"/>
      <c r="G511" s="34"/>
      <c r="H511" s="34"/>
      <c r="I511" s="34"/>
      <c r="J511" s="34"/>
      <c r="K511" s="34"/>
    </row>
    <row r="512" spans="2:11" ht="12.75">
      <c r="B512" s="34"/>
      <c r="C512" s="34"/>
      <c r="D512" s="34"/>
      <c r="E512" s="34"/>
      <c r="F512" s="34"/>
      <c r="G512" s="34"/>
      <c r="H512" s="34"/>
      <c r="I512" s="34"/>
      <c r="J512" s="34"/>
      <c r="K512" s="34"/>
    </row>
    <row r="513" spans="2:11" ht="12.75">
      <c r="B513" s="34"/>
      <c r="C513" s="34"/>
      <c r="D513" s="34"/>
      <c r="E513" s="34"/>
      <c r="F513" s="34"/>
      <c r="G513" s="34"/>
      <c r="H513" s="34"/>
      <c r="I513" s="34"/>
      <c r="J513" s="34"/>
      <c r="K513" s="34"/>
    </row>
    <row r="514" spans="2:11" ht="12.75">
      <c r="B514" s="34"/>
      <c r="C514" s="34"/>
      <c r="D514" s="34"/>
      <c r="E514" s="34"/>
      <c r="F514" s="34"/>
      <c r="G514" s="34"/>
      <c r="H514" s="34"/>
      <c r="I514" s="34"/>
      <c r="J514" s="34"/>
      <c r="K514" s="34"/>
    </row>
    <row r="515" spans="2:11" ht="12.75">
      <c r="B515" s="34"/>
      <c r="C515" s="34"/>
      <c r="D515" s="34"/>
      <c r="E515" s="34"/>
      <c r="F515" s="34"/>
      <c r="G515" s="34"/>
      <c r="H515" s="34"/>
      <c r="I515" s="34"/>
      <c r="J515" s="34"/>
      <c r="K515" s="34"/>
    </row>
    <row r="516" spans="2:11" ht="12.75">
      <c r="B516" s="34"/>
      <c r="C516" s="34"/>
      <c r="D516" s="34"/>
      <c r="E516" s="34"/>
      <c r="F516" s="34"/>
      <c r="G516" s="34"/>
      <c r="H516" s="34"/>
      <c r="I516" s="34"/>
      <c r="J516" s="34"/>
      <c r="K516" s="34"/>
    </row>
    <row r="517" spans="2:11" ht="12.75">
      <c r="B517" s="34"/>
      <c r="C517" s="34"/>
      <c r="D517" s="34"/>
      <c r="E517" s="34"/>
      <c r="F517" s="34"/>
      <c r="G517" s="34"/>
      <c r="H517" s="34"/>
      <c r="I517" s="34"/>
      <c r="J517" s="34"/>
      <c r="K517" s="34"/>
    </row>
    <row r="518" spans="2:11" ht="12.75">
      <c r="B518" s="34"/>
      <c r="C518" s="34"/>
      <c r="D518" s="34"/>
      <c r="E518" s="34"/>
      <c r="F518" s="34"/>
      <c r="G518" s="34"/>
      <c r="H518" s="34"/>
      <c r="I518" s="34"/>
      <c r="J518" s="34"/>
      <c r="K518" s="34"/>
    </row>
    <row r="519" spans="2:11" ht="12.75">
      <c r="B519" s="34"/>
      <c r="C519" s="34"/>
      <c r="D519" s="34"/>
      <c r="E519" s="34"/>
      <c r="F519" s="34"/>
      <c r="G519" s="34"/>
      <c r="H519" s="34"/>
      <c r="I519" s="34"/>
      <c r="J519" s="34"/>
      <c r="K519" s="34"/>
    </row>
    <row r="520" spans="2:11" ht="12.75">
      <c r="B520" s="34"/>
      <c r="C520" s="34"/>
      <c r="D520" s="34"/>
      <c r="E520" s="34"/>
      <c r="F520" s="34"/>
      <c r="G520" s="34"/>
      <c r="H520" s="34"/>
      <c r="I520" s="34"/>
      <c r="J520" s="34"/>
      <c r="K520" s="34"/>
    </row>
    <row r="521" spans="2:11" ht="12.75">
      <c r="B521" s="34"/>
      <c r="C521" s="34"/>
      <c r="D521" s="34"/>
      <c r="E521" s="34"/>
      <c r="F521" s="34"/>
      <c r="G521" s="34"/>
      <c r="H521" s="34"/>
      <c r="I521" s="34"/>
      <c r="J521" s="34"/>
      <c r="K521" s="34"/>
    </row>
    <row r="522" spans="2:11" ht="12.75">
      <c r="B522" s="34"/>
      <c r="C522" s="34"/>
      <c r="D522" s="34"/>
      <c r="E522" s="34"/>
      <c r="F522" s="34"/>
      <c r="G522" s="34"/>
      <c r="H522" s="34"/>
      <c r="I522" s="34"/>
      <c r="J522" s="34"/>
      <c r="K522" s="34"/>
    </row>
    <row r="523" spans="2:11" ht="12.75">
      <c r="B523" s="34"/>
      <c r="C523" s="34"/>
      <c r="D523" s="34"/>
      <c r="E523" s="34"/>
      <c r="F523" s="34"/>
      <c r="G523" s="34"/>
      <c r="H523" s="34"/>
      <c r="I523" s="34"/>
      <c r="J523" s="34"/>
      <c r="K523" s="34"/>
    </row>
    <row r="524" spans="2:11" ht="12.75">
      <c r="B524" s="34"/>
      <c r="C524" s="34"/>
      <c r="D524" s="34"/>
      <c r="E524" s="34"/>
      <c r="F524" s="34"/>
      <c r="G524" s="34"/>
      <c r="H524" s="34"/>
      <c r="I524" s="34"/>
      <c r="J524" s="34"/>
      <c r="K524" s="34"/>
    </row>
    <row r="525" spans="2:11" ht="12.75">
      <c r="B525" s="34"/>
      <c r="C525" s="34"/>
      <c r="D525" s="34"/>
      <c r="E525" s="34"/>
      <c r="F525" s="34"/>
      <c r="G525" s="34"/>
      <c r="H525" s="34"/>
      <c r="I525" s="34"/>
      <c r="J525" s="34"/>
      <c r="K525" s="34"/>
    </row>
    <row r="526" spans="2:11" ht="12.75">
      <c r="B526" s="34"/>
      <c r="C526" s="34"/>
      <c r="D526" s="34"/>
      <c r="E526" s="34"/>
      <c r="F526" s="34"/>
      <c r="G526" s="34"/>
      <c r="H526" s="34"/>
      <c r="I526" s="34"/>
      <c r="J526" s="34"/>
      <c r="K526" s="34"/>
    </row>
    <row r="527" spans="2:11" ht="12.75">
      <c r="B527" s="34"/>
      <c r="C527" s="34"/>
      <c r="D527" s="34"/>
      <c r="E527" s="34"/>
      <c r="F527" s="34"/>
      <c r="G527" s="34"/>
      <c r="H527" s="34"/>
      <c r="I527" s="34"/>
      <c r="J527" s="34"/>
      <c r="K527" s="34"/>
    </row>
    <row r="528" spans="2:11" ht="12.75">
      <c r="B528" s="34"/>
      <c r="C528" s="34"/>
      <c r="D528" s="34"/>
      <c r="E528" s="34"/>
      <c r="F528" s="34"/>
      <c r="G528" s="34"/>
      <c r="H528" s="34"/>
      <c r="I528" s="34"/>
      <c r="J528" s="34"/>
      <c r="K528" s="34"/>
    </row>
    <row r="529" spans="2:11" ht="12.75">
      <c r="B529" s="34"/>
      <c r="C529" s="34"/>
      <c r="D529" s="34"/>
      <c r="E529" s="34"/>
      <c r="F529" s="34"/>
      <c r="G529" s="34"/>
      <c r="H529" s="34"/>
      <c r="I529" s="34"/>
      <c r="J529" s="34"/>
      <c r="K529" s="34"/>
    </row>
    <row r="530" spans="2:11" ht="12.75">
      <c r="B530" s="34"/>
      <c r="C530" s="34"/>
      <c r="D530" s="34"/>
      <c r="E530" s="34"/>
      <c r="F530" s="34"/>
      <c r="G530" s="34"/>
      <c r="H530" s="34"/>
      <c r="I530" s="34"/>
      <c r="J530" s="34"/>
      <c r="K530" s="34"/>
    </row>
    <row r="531" spans="2:11" ht="12.75">
      <c r="B531" s="34"/>
      <c r="C531" s="34"/>
      <c r="D531" s="34"/>
      <c r="E531" s="34"/>
      <c r="F531" s="34"/>
      <c r="G531" s="34"/>
      <c r="H531" s="34"/>
      <c r="I531" s="34"/>
      <c r="J531" s="34"/>
      <c r="K531" s="34"/>
    </row>
    <row r="532" spans="2:11" ht="12.75">
      <c r="B532" s="34"/>
      <c r="C532" s="34"/>
      <c r="D532" s="34"/>
      <c r="E532" s="34"/>
      <c r="F532" s="34"/>
      <c r="G532" s="34"/>
      <c r="H532" s="34"/>
      <c r="I532" s="34"/>
      <c r="J532" s="34"/>
      <c r="K532" s="34"/>
    </row>
    <row r="533" spans="2:11" ht="12.75">
      <c r="B533" s="34"/>
      <c r="C533" s="34"/>
      <c r="D533" s="34"/>
      <c r="E533" s="34"/>
      <c r="F533" s="34"/>
      <c r="G533" s="34"/>
      <c r="H533" s="34"/>
      <c r="I533" s="34"/>
      <c r="J533" s="34"/>
      <c r="K533" s="34"/>
    </row>
    <row r="534" spans="2:11" ht="12.75">
      <c r="B534" s="34"/>
      <c r="C534" s="34"/>
      <c r="D534" s="34"/>
      <c r="E534" s="34"/>
      <c r="F534" s="34"/>
      <c r="G534" s="34"/>
      <c r="H534" s="34"/>
      <c r="I534" s="34"/>
      <c r="J534" s="34"/>
      <c r="K534" s="34"/>
    </row>
    <row r="535" spans="2:11" ht="12.75">
      <c r="B535" s="34"/>
      <c r="C535" s="34"/>
      <c r="D535" s="34"/>
      <c r="E535" s="34"/>
      <c r="F535" s="34"/>
      <c r="G535" s="34"/>
      <c r="H535" s="34"/>
      <c r="I535" s="34"/>
      <c r="J535" s="34"/>
      <c r="K535" s="34"/>
    </row>
    <row r="536" spans="2:11" ht="12.75">
      <c r="B536" s="34"/>
      <c r="C536" s="34"/>
      <c r="D536" s="34"/>
      <c r="E536" s="34"/>
      <c r="F536" s="34"/>
      <c r="G536" s="34"/>
      <c r="H536" s="34"/>
      <c r="I536" s="34"/>
      <c r="J536" s="34"/>
      <c r="K536" s="34"/>
    </row>
    <row r="537" spans="2:11" ht="12.75">
      <c r="B537" s="34"/>
      <c r="C537" s="34"/>
      <c r="D537" s="34"/>
      <c r="E537" s="34"/>
      <c r="F537" s="34"/>
      <c r="G537" s="34"/>
      <c r="H537" s="34"/>
      <c r="I537" s="34"/>
      <c r="J537" s="34"/>
      <c r="K537" s="34"/>
    </row>
    <row r="538" spans="2:11" ht="12.75">
      <c r="B538" s="34"/>
      <c r="C538" s="34"/>
      <c r="D538" s="34"/>
      <c r="E538" s="34"/>
      <c r="F538" s="34"/>
      <c r="G538" s="34"/>
      <c r="H538" s="34"/>
      <c r="I538" s="34"/>
      <c r="J538" s="34"/>
      <c r="K538" s="34"/>
    </row>
    <row r="539" spans="2:11" ht="12.75">
      <c r="B539" s="34"/>
      <c r="C539" s="34"/>
      <c r="D539" s="34"/>
      <c r="E539" s="34"/>
      <c r="F539" s="34"/>
      <c r="G539" s="34"/>
      <c r="H539" s="34"/>
      <c r="I539" s="34"/>
      <c r="J539" s="34"/>
      <c r="K539" s="34"/>
    </row>
    <row r="540" spans="2:11" ht="12.75">
      <c r="B540" s="34"/>
      <c r="C540" s="34"/>
      <c r="D540" s="34"/>
      <c r="E540" s="34"/>
      <c r="F540" s="34"/>
      <c r="G540" s="34"/>
      <c r="H540" s="34"/>
      <c r="I540" s="34"/>
      <c r="J540" s="34"/>
      <c r="K540" s="34"/>
    </row>
    <row r="541" spans="2:11" ht="12.75">
      <c r="B541" s="34"/>
      <c r="C541" s="34"/>
      <c r="D541" s="34"/>
      <c r="E541" s="34"/>
      <c r="F541" s="34"/>
      <c r="G541" s="34"/>
      <c r="H541" s="34"/>
      <c r="I541" s="34"/>
      <c r="J541" s="34"/>
      <c r="K541" s="34"/>
    </row>
    <row r="542" spans="2:11" ht="12.75">
      <c r="B542" s="34"/>
      <c r="C542" s="34"/>
      <c r="D542" s="34"/>
      <c r="E542" s="34"/>
      <c r="F542" s="34"/>
      <c r="G542" s="34"/>
      <c r="H542" s="34"/>
      <c r="I542" s="34"/>
      <c r="J542" s="34"/>
      <c r="K542" s="34"/>
    </row>
    <row r="543" spans="2:11" ht="12.75">
      <c r="B543" s="34"/>
      <c r="C543" s="34"/>
      <c r="D543" s="34"/>
      <c r="E543" s="34"/>
      <c r="F543" s="34"/>
      <c r="G543" s="34"/>
      <c r="H543" s="34"/>
      <c r="I543" s="34"/>
      <c r="J543" s="34"/>
      <c r="K543" s="34"/>
    </row>
    <row r="544" spans="2:11" ht="12.75">
      <c r="B544" s="34"/>
      <c r="C544" s="34"/>
      <c r="D544" s="34"/>
      <c r="E544" s="34"/>
      <c r="F544" s="34"/>
      <c r="G544" s="34"/>
      <c r="H544" s="34"/>
      <c r="I544" s="34"/>
      <c r="J544" s="34"/>
      <c r="K544" s="34"/>
    </row>
    <row r="545" spans="2:11" ht="12.75">
      <c r="B545" s="34"/>
      <c r="C545" s="34"/>
      <c r="D545" s="34"/>
      <c r="E545" s="34"/>
      <c r="F545" s="34"/>
      <c r="G545" s="34"/>
      <c r="H545" s="34"/>
      <c r="I545" s="34"/>
      <c r="J545" s="34"/>
      <c r="K545" s="34"/>
    </row>
    <row r="546" spans="2:11" ht="12.75">
      <c r="B546" s="34"/>
      <c r="C546" s="34"/>
      <c r="D546" s="34"/>
      <c r="E546" s="34"/>
      <c r="F546" s="34"/>
      <c r="G546" s="34"/>
      <c r="H546" s="34"/>
      <c r="I546" s="34"/>
      <c r="J546" s="34"/>
      <c r="K546" s="34"/>
    </row>
    <row r="547" spans="2:11" ht="12.75">
      <c r="B547" s="34"/>
      <c r="C547" s="34"/>
      <c r="D547" s="34"/>
      <c r="E547" s="34"/>
      <c r="F547" s="34"/>
      <c r="G547" s="34"/>
      <c r="H547" s="34"/>
      <c r="I547" s="34"/>
      <c r="J547" s="34"/>
      <c r="K547" s="34"/>
    </row>
    <row r="548" spans="2:11" ht="12.75">
      <c r="B548" s="34"/>
      <c r="C548" s="34"/>
      <c r="D548" s="34"/>
      <c r="E548" s="34"/>
      <c r="F548" s="34"/>
      <c r="G548" s="34"/>
      <c r="H548" s="34"/>
      <c r="I548" s="34"/>
      <c r="J548" s="34"/>
      <c r="K548" s="34"/>
    </row>
    <row r="549" spans="2:11" ht="12.75">
      <c r="B549" s="34"/>
      <c r="C549" s="34"/>
      <c r="D549" s="34"/>
      <c r="E549" s="34"/>
      <c r="F549" s="34"/>
      <c r="G549" s="34"/>
      <c r="H549" s="34"/>
      <c r="I549" s="34"/>
      <c r="J549" s="34"/>
      <c r="K549" s="34"/>
    </row>
    <row r="550" spans="2:11" ht="12.75">
      <c r="B550" s="34"/>
      <c r="C550" s="34"/>
      <c r="D550" s="34"/>
      <c r="E550" s="34"/>
      <c r="F550" s="34"/>
      <c r="G550" s="34"/>
      <c r="H550" s="34"/>
      <c r="I550" s="34"/>
      <c r="J550" s="34"/>
      <c r="K550" s="34"/>
    </row>
    <row r="551" spans="2:11" ht="12.75">
      <c r="B551" s="34"/>
      <c r="C551" s="34"/>
      <c r="D551" s="34"/>
      <c r="E551" s="34"/>
      <c r="F551" s="34"/>
      <c r="G551" s="34"/>
      <c r="H551" s="34"/>
      <c r="I551" s="34"/>
      <c r="J551" s="34"/>
      <c r="K551" s="34"/>
    </row>
    <row r="552" spans="2:11" ht="12.75">
      <c r="B552" s="34"/>
      <c r="C552" s="34"/>
      <c r="D552" s="34"/>
      <c r="E552" s="34"/>
      <c r="F552" s="34"/>
      <c r="G552" s="34"/>
      <c r="H552" s="34"/>
      <c r="I552" s="34"/>
      <c r="J552" s="34"/>
      <c r="K552" s="34"/>
    </row>
    <row r="553" spans="2:11" ht="12.75">
      <c r="B553" s="34"/>
      <c r="C553" s="34"/>
      <c r="D553" s="34"/>
      <c r="E553" s="34"/>
      <c r="F553" s="34"/>
      <c r="G553" s="34"/>
      <c r="H553" s="34"/>
      <c r="I553" s="34"/>
      <c r="J553" s="34"/>
      <c r="K553" s="34"/>
    </row>
    <row r="554" spans="2:11" ht="12.75">
      <c r="B554" s="34"/>
      <c r="C554" s="34"/>
      <c r="D554" s="34"/>
      <c r="E554" s="34"/>
      <c r="F554" s="34"/>
      <c r="G554" s="34"/>
      <c r="H554" s="34"/>
      <c r="I554" s="34"/>
      <c r="J554" s="34"/>
      <c r="K554" s="34"/>
    </row>
    <row r="555" spans="2:11" ht="12.75">
      <c r="B555" s="34"/>
      <c r="C555" s="34"/>
      <c r="D555" s="34"/>
      <c r="E555" s="34"/>
      <c r="F555" s="34"/>
      <c r="G555" s="34"/>
      <c r="H555" s="34"/>
      <c r="I555" s="34"/>
      <c r="J555" s="34"/>
      <c r="K555" s="34"/>
    </row>
    <row r="556" spans="2:11" ht="12.75">
      <c r="B556" s="34"/>
      <c r="C556" s="34"/>
      <c r="D556" s="34"/>
      <c r="E556" s="34"/>
      <c r="F556" s="34"/>
      <c r="G556" s="34"/>
      <c r="H556" s="34"/>
      <c r="I556" s="34"/>
      <c r="J556" s="34"/>
      <c r="K556" s="34"/>
    </row>
    <row r="557" spans="2:11" ht="12.75">
      <c r="B557" s="34"/>
      <c r="C557" s="34"/>
      <c r="D557" s="34"/>
      <c r="E557" s="34"/>
      <c r="F557" s="34"/>
      <c r="G557" s="34"/>
      <c r="H557" s="34"/>
      <c r="I557" s="34"/>
      <c r="J557" s="34"/>
      <c r="K557" s="34"/>
    </row>
    <row r="558" spans="2:11" ht="12.75">
      <c r="B558" s="34"/>
      <c r="C558" s="34"/>
      <c r="D558" s="34"/>
      <c r="E558" s="34"/>
      <c r="F558" s="34"/>
      <c r="G558" s="34"/>
      <c r="H558" s="34"/>
      <c r="I558" s="34"/>
      <c r="J558" s="34"/>
      <c r="K558" s="34"/>
    </row>
    <row r="559" spans="2:11" ht="12.75">
      <c r="B559" s="34"/>
      <c r="C559" s="34"/>
      <c r="D559" s="34"/>
      <c r="E559" s="34"/>
      <c r="F559" s="34"/>
      <c r="G559" s="34"/>
      <c r="H559" s="34"/>
      <c r="I559" s="34"/>
      <c r="J559" s="34"/>
      <c r="K559" s="34"/>
    </row>
    <row r="560" spans="2:11" ht="12.75">
      <c r="B560" s="34"/>
      <c r="C560" s="34"/>
      <c r="D560" s="34"/>
      <c r="E560" s="34"/>
      <c r="F560" s="34"/>
      <c r="G560" s="34"/>
      <c r="H560" s="34"/>
      <c r="I560" s="34"/>
      <c r="J560" s="34"/>
      <c r="K560" s="34"/>
    </row>
    <row r="561" spans="2:11" ht="12.75">
      <c r="B561" s="34"/>
      <c r="C561" s="34"/>
      <c r="D561" s="34"/>
      <c r="E561" s="34"/>
      <c r="F561" s="34"/>
      <c r="G561" s="34"/>
      <c r="H561" s="34"/>
      <c r="I561" s="34"/>
      <c r="J561" s="34"/>
      <c r="K561" s="34"/>
    </row>
    <row r="562" spans="2:11" ht="12.75">
      <c r="B562" s="34"/>
      <c r="C562" s="34"/>
      <c r="D562" s="34"/>
      <c r="E562" s="34"/>
      <c r="F562" s="34"/>
      <c r="G562" s="34"/>
      <c r="H562" s="34"/>
      <c r="I562" s="34"/>
      <c r="J562" s="34"/>
      <c r="K562" s="34"/>
    </row>
    <row r="563" spans="2:11" ht="12.75">
      <c r="B563" s="34"/>
      <c r="C563" s="34"/>
      <c r="D563" s="34"/>
      <c r="E563" s="34"/>
      <c r="F563" s="34"/>
      <c r="G563" s="34"/>
      <c r="H563" s="34"/>
      <c r="I563" s="34"/>
      <c r="J563" s="34"/>
      <c r="K563" s="34"/>
    </row>
    <row r="564" spans="2:11" ht="12.75">
      <c r="B564" s="34"/>
      <c r="C564" s="34"/>
      <c r="D564" s="34"/>
      <c r="E564" s="34"/>
      <c r="F564" s="34"/>
      <c r="G564" s="34"/>
      <c r="H564" s="34"/>
      <c r="I564" s="34"/>
      <c r="J564" s="34"/>
      <c r="K564" s="34"/>
    </row>
    <row r="565" spans="2:11" ht="12.75">
      <c r="B565" s="34"/>
      <c r="C565" s="34"/>
      <c r="D565" s="34"/>
      <c r="E565" s="34"/>
      <c r="F565" s="34"/>
      <c r="G565" s="34"/>
      <c r="H565" s="34"/>
      <c r="I565" s="34"/>
      <c r="J565" s="34"/>
      <c r="K565" s="34"/>
    </row>
    <row r="566" spans="2:11" ht="12.75">
      <c r="B566" s="34"/>
      <c r="C566" s="34"/>
      <c r="D566" s="34"/>
      <c r="E566" s="34"/>
      <c r="F566" s="34"/>
      <c r="G566" s="34"/>
      <c r="H566" s="34"/>
      <c r="I566" s="34"/>
      <c r="J566" s="34"/>
      <c r="K566" s="34"/>
    </row>
    <row r="567" spans="2:11" ht="12.75">
      <c r="B567" s="34"/>
      <c r="C567" s="34"/>
      <c r="D567" s="34"/>
      <c r="E567" s="34"/>
      <c r="F567" s="34"/>
      <c r="G567" s="34"/>
      <c r="H567" s="34"/>
      <c r="I567" s="34"/>
      <c r="J567" s="34"/>
      <c r="K567" s="34"/>
    </row>
    <row r="568" spans="2:11" ht="12.75">
      <c r="B568" s="34"/>
      <c r="C568" s="34"/>
      <c r="D568" s="34"/>
      <c r="E568" s="34"/>
      <c r="F568" s="34"/>
      <c r="G568" s="34"/>
      <c r="H568" s="34"/>
      <c r="I568" s="34"/>
      <c r="J568" s="34"/>
      <c r="K568" s="34"/>
    </row>
    <row r="569" spans="2:11" ht="12.75">
      <c r="B569" s="34"/>
      <c r="C569" s="34"/>
      <c r="D569" s="34"/>
      <c r="E569" s="34"/>
      <c r="F569" s="34"/>
      <c r="G569" s="34"/>
      <c r="H569" s="34"/>
      <c r="I569" s="34"/>
      <c r="J569" s="34"/>
      <c r="K569" s="34"/>
    </row>
    <row r="570" spans="2:11" ht="12.75">
      <c r="B570" s="34"/>
      <c r="C570" s="34"/>
      <c r="D570" s="34"/>
      <c r="E570" s="34"/>
      <c r="F570" s="34"/>
      <c r="G570" s="34"/>
      <c r="H570" s="34"/>
      <c r="I570" s="34"/>
      <c r="J570" s="34"/>
      <c r="K570" s="34"/>
    </row>
    <row r="571" spans="2:11" ht="12.75">
      <c r="B571" s="34"/>
      <c r="C571" s="34"/>
      <c r="D571" s="34"/>
      <c r="E571" s="34"/>
      <c r="F571" s="34"/>
      <c r="G571" s="34"/>
      <c r="H571" s="34"/>
      <c r="I571" s="34"/>
      <c r="J571" s="34"/>
      <c r="K571" s="34"/>
    </row>
    <row r="572" spans="2:11" ht="12.75">
      <c r="B572" s="34"/>
      <c r="C572" s="34"/>
      <c r="D572" s="34"/>
      <c r="E572" s="34"/>
      <c r="F572" s="34"/>
      <c r="G572" s="34"/>
      <c r="H572" s="34"/>
      <c r="I572" s="34"/>
      <c r="J572" s="34"/>
      <c r="K572" s="34"/>
    </row>
    <row r="573" spans="2:11" ht="12.75">
      <c r="B573" s="34"/>
      <c r="C573" s="34"/>
      <c r="D573" s="34"/>
      <c r="E573" s="34"/>
      <c r="F573" s="34"/>
      <c r="G573" s="34"/>
      <c r="H573" s="34"/>
      <c r="I573" s="34"/>
      <c r="J573" s="34"/>
      <c r="K573" s="34"/>
    </row>
    <row r="574" spans="2:11" ht="12.75">
      <c r="B574" s="34"/>
      <c r="C574" s="34"/>
      <c r="D574" s="34"/>
      <c r="E574" s="34"/>
      <c r="F574" s="34"/>
      <c r="G574" s="34"/>
      <c r="H574" s="34"/>
      <c r="I574" s="34"/>
      <c r="J574" s="34"/>
      <c r="K574" s="34"/>
    </row>
    <row r="575" spans="2:11" ht="12.75">
      <c r="B575" s="34"/>
      <c r="C575" s="34"/>
      <c r="D575" s="34"/>
      <c r="E575" s="34"/>
      <c r="F575" s="34"/>
      <c r="G575" s="34"/>
      <c r="H575" s="34"/>
      <c r="I575" s="34"/>
      <c r="J575" s="34"/>
      <c r="K575" s="34"/>
    </row>
    <row r="576" spans="2:11" ht="12.75">
      <c r="B576" s="34"/>
      <c r="C576" s="34"/>
      <c r="D576" s="34"/>
      <c r="E576" s="34"/>
      <c r="F576" s="34"/>
      <c r="G576" s="34"/>
      <c r="H576" s="34"/>
      <c r="I576" s="34"/>
      <c r="J576" s="34"/>
      <c r="K576" s="34"/>
    </row>
    <row r="577" spans="2:11" ht="12.75">
      <c r="B577" s="34"/>
      <c r="C577" s="34"/>
      <c r="D577" s="34"/>
      <c r="E577" s="34"/>
      <c r="F577" s="34"/>
      <c r="G577" s="34"/>
      <c r="H577" s="34"/>
      <c r="I577" s="34"/>
      <c r="J577" s="34"/>
      <c r="K577" s="34"/>
    </row>
    <row r="578" spans="2:11" ht="12.75">
      <c r="B578" s="34"/>
      <c r="C578" s="34"/>
      <c r="D578" s="34"/>
      <c r="E578" s="34"/>
      <c r="F578" s="34"/>
      <c r="G578" s="34"/>
      <c r="H578" s="34"/>
      <c r="I578" s="34"/>
      <c r="J578" s="34"/>
      <c r="K578" s="34"/>
    </row>
    <row r="579" spans="2:11" ht="12.75">
      <c r="B579" s="34"/>
      <c r="C579" s="34"/>
      <c r="D579" s="34"/>
      <c r="E579" s="34"/>
      <c r="F579" s="34"/>
      <c r="G579" s="34"/>
      <c r="H579" s="34"/>
      <c r="I579" s="34"/>
      <c r="J579" s="34"/>
      <c r="K579" s="34"/>
    </row>
    <row r="580" spans="2:11" ht="12.75">
      <c r="B580" s="34"/>
      <c r="C580" s="34"/>
      <c r="D580" s="34"/>
      <c r="E580" s="34"/>
      <c r="F580" s="34"/>
      <c r="G580" s="34"/>
      <c r="H580" s="34"/>
      <c r="I580" s="34"/>
      <c r="J580" s="34"/>
      <c r="K580" s="34"/>
    </row>
    <row r="581" spans="2:11" ht="12.75">
      <c r="B581" s="34"/>
      <c r="C581" s="34"/>
      <c r="D581" s="34"/>
      <c r="E581" s="34"/>
      <c r="F581" s="34"/>
      <c r="G581" s="34"/>
      <c r="H581" s="34"/>
      <c r="I581" s="34"/>
      <c r="J581" s="34"/>
      <c r="K581" s="34"/>
    </row>
    <row r="582" spans="2:11" ht="12.75">
      <c r="B582" s="34"/>
      <c r="C582" s="34"/>
      <c r="D582" s="34"/>
      <c r="E582" s="34"/>
      <c r="F582" s="34"/>
      <c r="G582" s="34"/>
      <c r="H582" s="34"/>
      <c r="I582" s="34"/>
      <c r="J582" s="34"/>
      <c r="K582" s="34"/>
    </row>
    <row r="583" spans="2:11" ht="12.75">
      <c r="B583" s="34"/>
      <c r="C583" s="34"/>
      <c r="D583" s="34"/>
      <c r="E583" s="34"/>
      <c r="F583" s="34"/>
      <c r="G583" s="34"/>
      <c r="H583" s="34"/>
      <c r="I583" s="34"/>
      <c r="J583" s="34"/>
      <c r="K583" s="34"/>
    </row>
    <row r="584" spans="2:11" ht="12.75">
      <c r="B584" s="34"/>
      <c r="C584" s="34"/>
      <c r="D584" s="34"/>
      <c r="E584" s="34"/>
      <c r="F584" s="34"/>
      <c r="G584" s="34"/>
      <c r="H584" s="34"/>
      <c r="I584" s="34"/>
      <c r="J584" s="34"/>
      <c r="K584" s="34"/>
    </row>
    <row r="585" spans="2:11" ht="12.75">
      <c r="B585" s="34"/>
      <c r="C585" s="34"/>
      <c r="D585" s="34"/>
      <c r="E585" s="34"/>
      <c r="F585" s="34"/>
      <c r="G585" s="34"/>
      <c r="H585" s="34"/>
      <c r="I585" s="34"/>
      <c r="J585" s="34"/>
      <c r="K585" s="34"/>
    </row>
    <row r="586" spans="2:11" ht="12.75">
      <c r="B586" s="34"/>
      <c r="C586" s="34"/>
      <c r="D586" s="34"/>
      <c r="E586" s="34"/>
      <c r="F586" s="34"/>
      <c r="G586" s="34"/>
      <c r="H586" s="34"/>
      <c r="I586" s="34"/>
      <c r="J586" s="34"/>
      <c r="K586" s="34"/>
    </row>
    <row r="587" spans="2:11" ht="12.75">
      <c r="B587" s="34"/>
      <c r="C587" s="34"/>
      <c r="D587" s="34"/>
      <c r="E587" s="34"/>
      <c r="F587" s="34"/>
      <c r="G587" s="34"/>
      <c r="H587" s="34"/>
      <c r="I587" s="34"/>
      <c r="J587" s="34"/>
      <c r="K587" s="34"/>
    </row>
    <row r="588" spans="2:11" ht="12.75">
      <c r="B588" s="34"/>
      <c r="C588" s="34"/>
      <c r="D588" s="34"/>
      <c r="E588" s="34"/>
      <c r="F588" s="34"/>
      <c r="G588" s="34"/>
      <c r="H588" s="34"/>
      <c r="I588" s="34"/>
      <c r="J588" s="34"/>
      <c r="K588" s="34"/>
    </row>
    <row r="589" spans="2:11" ht="12.75">
      <c r="B589" s="34"/>
      <c r="C589" s="34"/>
      <c r="D589" s="34"/>
      <c r="E589" s="34"/>
      <c r="F589" s="34"/>
      <c r="G589" s="34"/>
      <c r="H589" s="34"/>
      <c r="I589" s="34"/>
      <c r="J589" s="34"/>
      <c r="K589" s="34"/>
    </row>
    <row r="590" spans="2:11" ht="12.75">
      <c r="B590" s="34"/>
      <c r="C590" s="34"/>
      <c r="D590" s="34"/>
      <c r="E590" s="34"/>
      <c r="F590" s="34"/>
      <c r="G590" s="34"/>
      <c r="H590" s="34"/>
      <c r="I590" s="34"/>
      <c r="J590" s="34"/>
      <c r="K590" s="34"/>
    </row>
    <row r="591" spans="2:11" ht="12.75">
      <c r="B591" s="34"/>
      <c r="C591" s="34"/>
      <c r="D591" s="34"/>
      <c r="E591" s="34"/>
      <c r="F591" s="34"/>
      <c r="G591" s="34"/>
      <c r="H591" s="34"/>
      <c r="I591" s="34"/>
      <c r="J591" s="34"/>
      <c r="K591" s="34"/>
    </row>
    <row r="592" spans="2:11" ht="12.75">
      <c r="B592" s="34"/>
      <c r="C592" s="34"/>
      <c r="D592" s="34"/>
      <c r="E592" s="34"/>
      <c r="F592" s="34"/>
      <c r="G592" s="34"/>
      <c r="H592" s="34"/>
      <c r="I592" s="34"/>
      <c r="J592" s="34"/>
      <c r="K592" s="34"/>
    </row>
    <row r="593" spans="2:11" ht="12.75">
      <c r="B593" s="34"/>
      <c r="C593" s="34"/>
      <c r="D593" s="34"/>
      <c r="E593" s="34"/>
      <c r="F593" s="34"/>
      <c r="G593" s="34"/>
      <c r="H593" s="34"/>
      <c r="I593" s="34"/>
      <c r="J593" s="34"/>
      <c r="K593" s="34"/>
    </row>
    <row r="594" spans="2:11" ht="12.75">
      <c r="B594" s="34"/>
      <c r="C594" s="34"/>
      <c r="D594" s="34"/>
      <c r="E594" s="34"/>
      <c r="F594" s="34"/>
      <c r="G594" s="34"/>
      <c r="H594" s="34"/>
      <c r="I594" s="34"/>
      <c r="J594" s="34"/>
      <c r="K594" s="34"/>
    </row>
    <row r="595" spans="2:11" ht="12.75">
      <c r="B595" s="34"/>
      <c r="C595" s="34"/>
      <c r="D595" s="34"/>
      <c r="E595" s="34"/>
      <c r="F595" s="34"/>
      <c r="G595" s="34"/>
      <c r="H595" s="34"/>
      <c r="I595" s="34"/>
      <c r="J595" s="34"/>
      <c r="K595" s="34"/>
    </row>
    <row r="596" spans="2:11" ht="12.75">
      <c r="B596" s="34"/>
      <c r="C596" s="34"/>
      <c r="D596" s="34"/>
      <c r="E596" s="34"/>
      <c r="F596" s="34"/>
      <c r="G596" s="34"/>
      <c r="H596" s="34"/>
      <c r="I596" s="34"/>
      <c r="J596" s="34"/>
      <c r="K596" s="34"/>
    </row>
    <row r="597" spans="2:11" ht="12.75">
      <c r="B597" s="34"/>
      <c r="C597" s="34"/>
      <c r="D597" s="34"/>
      <c r="E597" s="34"/>
      <c r="F597" s="34"/>
      <c r="G597" s="34"/>
      <c r="H597" s="34"/>
      <c r="I597" s="34"/>
      <c r="J597" s="34"/>
      <c r="K597" s="34"/>
    </row>
    <row r="598" spans="2:11" ht="12.75">
      <c r="B598" s="34"/>
      <c r="C598" s="34"/>
      <c r="D598" s="34"/>
      <c r="E598" s="34"/>
      <c r="F598" s="34"/>
      <c r="G598" s="34"/>
      <c r="H598" s="34"/>
      <c r="I598" s="34"/>
      <c r="J598" s="34"/>
      <c r="K598" s="34"/>
    </row>
    <row r="599" spans="2:11" ht="12.75">
      <c r="B599" s="34"/>
      <c r="C599" s="34"/>
      <c r="D599" s="34"/>
      <c r="E599" s="34"/>
      <c r="F599" s="34"/>
      <c r="G599" s="34"/>
      <c r="H599" s="34"/>
      <c r="I599" s="34"/>
      <c r="J599" s="34"/>
      <c r="K599" s="34"/>
    </row>
    <row r="600" spans="2:11" ht="12.75">
      <c r="B600" s="34"/>
      <c r="C600" s="34"/>
      <c r="D600" s="34"/>
      <c r="E600" s="34"/>
      <c r="F600" s="34"/>
      <c r="G600" s="34"/>
      <c r="H600" s="34"/>
      <c r="I600" s="34"/>
      <c r="J600" s="34"/>
      <c r="K600" s="34"/>
    </row>
    <row r="601" spans="2:11" ht="12.75">
      <c r="B601" s="34"/>
      <c r="C601" s="34"/>
      <c r="D601" s="34"/>
      <c r="E601" s="34"/>
      <c r="F601" s="34"/>
      <c r="G601" s="34"/>
      <c r="H601" s="34"/>
      <c r="I601" s="34"/>
      <c r="J601" s="34"/>
      <c r="K601" s="34"/>
    </row>
    <row r="602" spans="2:11" ht="12.75">
      <c r="B602" s="34"/>
      <c r="C602" s="34"/>
      <c r="D602" s="34"/>
      <c r="E602" s="34"/>
      <c r="F602" s="34"/>
      <c r="G602" s="34"/>
      <c r="H602" s="34"/>
      <c r="I602" s="34"/>
      <c r="J602" s="34"/>
      <c r="K602" s="34"/>
    </row>
    <row r="603" spans="2:11" ht="12.75">
      <c r="B603" s="34"/>
      <c r="C603" s="34"/>
      <c r="D603" s="34"/>
      <c r="E603" s="34"/>
      <c r="F603" s="34"/>
      <c r="G603" s="34"/>
      <c r="H603" s="34"/>
      <c r="I603" s="34"/>
      <c r="J603" s="34"/>
      <c r="K603" s="34"/>
    </row>
    <row r="604" spans="2:11" ht="12.75">
      <c r="B604" s="34"/>
      <c r="C604" s="34"/>
      <c r="D604" s="34"/>
      <c r="E604" s="34"/>
      <c r="F604" s="34"/>
      <c r="G604" s="34"/>
      <c r="H604" s="34"/>
      <c r="I604" s="34"/>
      <c r="J604" s="34"/>
      <c r="K604" s="34"/>
    </row>
    <row r="605" spans="2:11" ht="12.75">
      <c r="B605" s="34"/>
      <c r="C605" s="34"/>
      <c r="D605" s="34"/>
      <c r="E605" s="34"/>
      <c r="F605" s="34"/>
      <c r="G605" s="34"/>
      <c r="H605" s="34"/>
      <c r="I605" s="34"/>
      <c r="J605" s="34"/>
      <c r="K605" s="34"/>
    </row>
    <row r="606" spans="2:11" ht="12.75">
      <c r="B606" s="34"/>
      <c r="C606" s="34"/>
      <c r="D606" s="34"/>
      <c r="E606" s="34"/>
      <c r="F606" s="34"/>
      <c r="G606" s="34"/>
      <c r="H606" s="34"/>
      <c r="I606" s="34"/>
      <c r="J606" s="34"/>
      <c r="K606" s="34"/>
    </row>
    <row r="607" spans="2:11" ht="12.75">
      <c r="B607" s="34"/>
      <c r="C607" s="34"/>
      <c r="D607" s="34"/>
      <c r="E607" s="34"/>
      <c r="F607" s="34"/>
      <c r="G607" s="34"/>
      <c r="H607" s="34"/>
      <c r="I607" s="34"/>
      <c r="J607" s="34"/>
      <c r="K607" s="34"/>
    </row>
    <row r="608" spans="2:11" ht="12.75">
      <c r="B608" s="34"/>
      <c r="C608" s="34"/>
      <c r="D608" s="34"/>
      <c r="E608" s="34"/>
      <c r="F608" s="34"/>
      <c r="G608" s="34"/>
      <c r="H608" s="34"/>
      <c r="I608" s="34"/>
      <c r="J608" s="34"/>
      <c r="K608" s="34"/>
    </row>
    <row r="609" spans="2:11" ht="12.75">
      <c r="B609" s="34"/>
      <c r="C609" s="34"/>
      <c r="D609" s="34"/>
      <c r="E609" s="34"/>
      <c r="F609" s="34"/>
      <c r="G609" s="34"/>
      <c r="H609" s="34"/>
      <c r="I609" s="34"/>
      <c r="J609" s="34"/>
      <c r="K609" s="34"/>
    </row>
    <row r="610" spans="2:11" ht="12.75">
      <c r="B610" s="34"/>
      <c r="C610" s="34"/>
      <c r="D610" s="34"/>
      <c r="E610" s="34"/>
      <c r="F610" s="34"/>
      <c r="G610" s="34"/>
      <c r="H610" s="34"/>
      <c r="I610" s="34"/>
      <c r="J610" s="34"/>
      <c r="K610" s="34"/>
    </row>
    <row r="611" spans="2:11" ht="12.75">
      <c r="B611" s="34"/>
      <c r="C611" s="34"/>
      <c r="D611" s="34"/>
      <c r="E611" s="34"/>
      <c r="F611" s="34"/>
      <c r="G611" s="34"/>
      <c r="H611" s="34"/>
      <c r="I611" s="34"/>
      <c r="J611" s="34"/>
      <c r="K611" s="34"/>
    </row>
    <row r="612" spans="2:11" ht="12.75">
      <c r="B612" s="34"/>
      <c r="C612" s="34"/>
      <c r="D612" s="34"/>
      <c r="E612" s="34"/>
      <c r="F612" s="34"/>
      <c r="G612" s="34"/>
      <c r="H612" s="34"/>
      <c r="I612" s="34"/>
      <c r="J612" s="34"/>
      <c r="K612" s="34"/>
    </row>
    <row r="613" spans="2:11" ht="12.75">
      <c r="B613" s="34"/>
      <c r="C613" s="34"/>
      <c r="D613" s="34"/>
      <c r="E613" s="34"/>
      <c r="F613" s="34"/>
      <c r="G613" s="34"/>
      <c r="H613" s="34"/>
      <c r="I613" s="34"/>
      <c r="J613" s="34"/>
      <c r="K613" s="34"/>
    </row>
    <row r="614" spans="2:11" ht="12.75">
      <c r="B614" s="34"/>
      <c r="C614" s="34"/>
      <c r="D614" s="34"/>
      <c r="E614" s="34"/>
      <c r="F614" s="34"/>
      <c r="G614" s="34"/>
      <c r="H614" s="34"/>
      <c r="I614" s="34"/>
      <c r="J614" s="34"/>
      <c r="K614" s="34"/>
    </row>
    <row r="615" spans="2:11" ht="12.75">
      <c r="B615" s="34"/>
      <c r="C615" s="34"/>
      <c r="D615" s="34"/>
      <c r="E615" s="34"/>
      <c r="F615" s="34"/>
      <c r="G615" s="34"/>
      <c r="H615" s="34"/>
      <c r="I615" s="34"/>
      <c r="J615" s="34"/>
      <c r="K615" s="34"/>
    </row>
    <row r="616" spans="2:11" ht="12.75">
      <c r="B616" s="34"/>
      <c r="C616" s="34"/>
      <c r="D616" s="34"/>
      <c r="E616" s="34"/>
      <c r="F616" s="34"/>
      <c r="G616" s="34"/>
      <c r="H616" s="34"/>
      <c r="I616" s="34"/>
      <c r="J616" s="34"/>
      <c r="K616" s="34"/>
    </row>
    <row r="617" spans="2:11" ht="12.75">
      <c r="B617" s="34"/>
      <c r="C617" s="34"/>
      <c r="D617" s="34"/>
      <c r="E617" s="34"/>
      <c r="F617" s="34"/>
      <c r="G617" s="34"/>
      <c r="H617" s="34"/>
      <c r="I617" s="34"/>
      <c r="J617" s="34"/>
      <c r="K617" s="34"/>
    </row>
    <row r="618" spans="2:11" ht="12.75">
      <c r="B618" s="34"/>
      <c r="C618" s="34"/>
      <c r="D618" s="34"/>
      <c r="E618" s="34"/>
      <c r="F618" s="34"/>
      <c r="G618" s="34"/>
      <c r="H618" s="34"/>
      <c r="I618" s="34"/>
      <c r="J618" s="34"/>
      <c r="K618" s="34"/>
    </row>
    <row r="619" spans="2:11" ht="12.75">
      <c r="B619" s="34"/>
      <c r="C619" s="34"/>
      <c r="D619" s="34"/>
      <c r="E619" s="34"/>
      <c r="F619" s="34"/>
      <c r="G619" s="34"/>
      <c r="H619" s="34"/>
      <c r="I619" s="34"/>
      <c r="J619" s="34"/>
      <c r="K619" s="34"/>
    </row>
    <row r="620" spans="2:11" ht="12.75">
      <c r="B620" s="34"/>
      <c r="C620" s="34"/>
      <c r="D620" s="34"/>
      <c r="E620" s="34"/>
      <c r="F620" s="34"/>
      <c r="G620" s="34"/>
      <c r="H620" s="34"/>
      <c r="I620" s="34"/>
      <c r="J620" s="34"/>
      <c r="K620" s="34"/>
    </row>
    <row r="621" spans="2:11" ht="12.75">
      <c r="B621" s="34"/>
      <c r="C621" s="34"/>
      <c r="D621" s="34"/>
      <c r="E621" s="34"/>
      <c r="F621" s="34"/>
      <c r="G621" s="34"/>
      <c r="H621" s="34"/>
      <c r="I621" s="34"/>
      <c r="J621" s="34"/>
      <c r="K621" s="34"/>
    </row>
    <row r="622" spans="2:11" ht="12.75">
      <c r="B622" s="34"/>
      <c r="C622" s="34"/>
      <c r="D622" s="34"/>
      <c r="E622" s="34"/>
      <c r="F622" s="34"/>
      <c r="G622" s="34"/>
      <c r="H622" s="34"/>
      <c r="I622" s="34"/>
      <c r="J622" s="34"/>
      <c r="K622" s="34"/>
    </row>
    <row r="623" spans="2:11" ht="12.75">
      <c r="B623" s="34"/>
      <c r="C623" s="34"/>
      <c r="D623" s="34"/>
      <c r="E623" s="34"/>
      <c r="F623" s="34"/>
      <c r="G623" s="34"/>
      <c r="H623" s="34"/>
      <c r="I623" s="34"/>
      <c r="J623" s="34"/>
      <c r="K623" s="34"/>
    </row>
  </sheetData>
  <printOptions horizontalCentered="1"/>
  <pageMargins left="0.1968503937007874" right="0.1968503937007874" top="0.5905511811023623" bottom="0.5905511811023623" header="0.2362204724409449" footer="0.2362204724409449"/>
  <pageSetup fitToHeight="1" fitToWidth="1" horizontalDpi="300" verticalDpi="300" orientation="landscape" paperSize="9" scale="81" r:id="rId2"/>
  <headerFooter alignWithMargins="0">
    <oddHeader>&amp;L&amp;"Times New Roman CE,Normalny"&amp;9WBK SA&amp;C&amp;"Times New Roman CE,Normalny"&amp;9SAB-RS 1999
(rok bieżący)&amp;R&amp;"Times New Roman,Normalny"&amp;9w tys. zł</oddHeader>
    <oddFooter>&amp;C&amp;"Times New Roman CE,Normalny"&amp;9Komisja Papierów Wartościowych i Giełd&amp;R&amp;"Times New Roman CE,Normalny"&amp;9 31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WBK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zsg3</dc:creator>
  <cp:keywords/>
  <dc:description/>
  <cp:lastModifiedBy>zsg3</cp:lastModifiedBy>
  <cp:lastPrinted>2000-03-08T13:53:27Z</cp:lastPrinted>
  <dcterms:created xsi:type="dcterms:W3CDTF">2000-02-29T14:00:50Z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