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628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'Arkusz1'!$A$1:$I$56</definedName>
    <definedName name="_xlnm.Print_Area" localSheetId="1">'Arkusz2'!$A$1:$I$36</definedName>
    <definedName name="_xlnm.Print_Area" localSheetId="2">'Arkusz3'!#REF!</definedName>
    <definedName name="Z_2F0036E0_FFD0_11D3_A550_0010A4EBB048_.wvu.PrintArea" localSheetId="0" hidden="1">'Arkusz1'!$A$1:$I$56</definedName>
    <definedName name="Z_2F0036E0_FFD0_11D3_A550_0010A4EBB048_.wvu.PrintArea" localSheetId="1" hidden="1">'Arkusz2'!$A$1:$I$36</definedName>
    <definedName name="Z_2F0036E0_FFD0_11D3_A550_0010A4EBB048_.wvu.PrintArea" localSheetId="2" hidden="1">'Arkusz3'!#REF!</definedName>
    <definedName name="Z_CD67D400_FFDF_11D3_9CB9_00550076FEFD_.wvu.PrintArea" localSheetId="0" hidden="1">'Arkusz1'!$A$1:$I$56</definedName>
    <definedName name="Z_CD67D400_FFDF_11D3_9CB9_00550076FEFD_.wvu.PrintArea" localSheetId="1" hidden="1">'Arkusz2'!$A$1:$I$36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<sst xmlns="http://schemas.openxmlformats.org/spreadsheetml/2006/main" count="198" uniqueCount="151">
  <si>
    <t>Załącznik nr 1.1.</t>
  </si>
  <si>
    <t xml:space="preserve">RAZEM </t>
  </si>
  <si>
    <t>Suma</t>
  </si>
  <si>
    <t>Nota</t>
  </si>
  <si>
    <t>Podmiot dominujący</t>
  </si>
  <si>
    <t>Eliminacji</t>
  </si>
  <si>
    <t>AKTYWA</t>
  </si>
  <si>
    <t>A. MAJĄTEK TRWAŁY</t>
  </si>
  <si>
    <t>I.  Wartości niematerialne i prawne</t>
  </si>
  <si>
    <t xml:space="preserve"> 1. Koszty organizacji poniesione przy założeniulub lub późniejszym rozszerzeniu spółki akcyjnej</t>
  </si>
  <si>
    <t xml:space="preserve">    2. Koszty prac rozwojowych</t>
  </si>
  <si>
    <t xml:space="preserve">    4. Inne wartości niematerialne i prawne</t>
  </si>
  <si>
    <t xml:space="preserve">    5. Zaliczki na poczet wartości niemat. i prawnych</t>
  </si>
  <si>
    <t>II. Rzeczowy majątek trwały</t>
  </si>
  <si>
    <t xml:space="preserve">    1. Grunty</t>
  </si>
  <si>
    <t xml:space="preserve">    2. Budynki i budowle</t>
  </si>
  <si>
    <t xml:space="preserve">    3. Urządzenia techniczne i maszyny</t>
  </si>
  <si>
    <t xml:space="preserve">    4. Środki transportu</t>
  </si>
  <si>
    <t xml:space="preserve">    5. Pozostałe środki trwałe</t>
  </si>
  <si>
    <t xml:space="preserve">    6. Inwestycje rozpoczęte</t>
  </si>
  <si>
    <t xml:space="preserve">    7. Zaliczki na poczet inwestycji</t>
  </si>
  <si>
    <t>III. Finansowy majątek trwały</t>
  </si>
  <si>
    <t xml:space="preserve">    1. Udziały i akcje w jednostkach zależnych</t>
  </si>
  <si>
    <t xml:space="preserve">    2. Udziały i akcje w jednostkach stowarzyszonych</t>
  </si>
  <si>
    <t xml:space="preserve">    4. Papiery wartościowe</t>
  </si>
  <si>
    <t xml:space="preserve">    5. Udzielone pożyczki długoterminowe</t>
  </si>
  <si>
    <t xml:space="preserve">    6. Inne składniki finansowego majątku trwałego</t>
  </si>
  <si>
    <t>IV. Należności długoterminowe</t>
  </si>
  <si>
    <t>B. MAJĄTEK OBROTOWY</t>
  </si>
  <si>
    <t>I. Zapasy</t>
  </si>
  <si>
    <t xml:space="preserve">    1. Materiały</t>
  </si>
  <si>
    <t xml:space="preserve">    2. Półprodukty i produkty w toku</t>
  </si>
  <si>
    <t xml:space="preserve">    3. Produkty gotowe</t>
  </si>
  <si>
    <t xml:space="preserve">    4. Towary</t>
  </si>
  <si>
    <t xml:space="preserve">    5. Zaliczki na poczet dostaw</t>
  </si>
  <si>
    <t>II. Należności i roszczenia</t>
  </si>
  <si>
    <t xml:space="preserve">    1. Należności z tytułu dostaw i usług</t>
  </si>
  <si>
    <t xml:space="preserve">    2. Należności z tytułu podatków, dotacji i ubezp społ.</t>
  </si>
  <si>
    <t xml:space="preserve">    3. Należności od jednostek zależnych</t>
  </si>
  <si>
    <t xml:space="preserve">    4. Należności od jednostek stowarzyszonych</t>
  </si>
  <si>
    <t xml:space="preserve">    5. Pozostałe należności</t>
  </si>
  <si>
    <t>III. Papiery wartościowe przeznaczone do obrotu</t>
  </si>
  <si>
    <t xml:space="preserve">    1. Udziały lub akcje własne do zbycia</t>
  </si>
  <si>
    <t xml:space="preserve">    2. Inne papiery wartościowe</t>
  </si>
  <si>
    <t>IV. Środki pieniężne</t>
  </si>
  <si>
    <t xml:space="preserve">    1. Środki pieniężne w kasie</t>
  </si>
  <si>
    <t xml:space="preserve">    2. Środki pieniężne w banku</t>
  </si>
  <si>
    <t xml:space="preserve">    3. Inne środki pieniężne (weksle, czeki obce itp.)</t>
  </si>
  <si>
    <t>C. ROZLICZENIA MIĘDZYOKRESOWE</t>
  </si>
  <si>
    <t xml:space="preserve">    2. Inne rozliczenia międzyokresowe</t>
  </si>
  <si>
    <t>SUMA AKTYWÓW</t>
  </si>
  <si>
    <t>Załącznik nr 1.2.</t>
  </si>
  <si>
    <t xml:space="preserve">   E L I M I N A C J E   Z   K O N S O L I D A C J I</t>
  </si>
  <si>
    <t>PASYWA</t>
  </si>
  <si>
    <t>A. KAPITAŁ WŁASNY</t>
  </si>
  <si>
    <t>I. Kapitał podstawowy</t>
  </si>
  <si>
    <t>II. Należne lecz nie wniesione wkłady na poczet kapitału podstawowego</t>
  </si>
  <si>
    <t>III. Kapitał zapasowy</t>
  </si>
  <si>
    <t>IV. Kapitał rezerwowy z aktualizacji wyceny</t>
  </si>
  <si>
    <t>VI. Różnice kursowe</t>
  </si>
  <si>
    <t xml:space="preserve">   1. różnice kursowe z konsolidacji (wynik)</t>
  </si>
  <si>
    <t xml:space="preserve">   2. różnice kursowe z konsolidacji (kapitał)</t>
  </si>
  <si>
    <t>VII. Nie podzielony wynik finansowy z lat ubiegłych</t>
  </si>
  <si>
    <t xml:space="preserve">   1. Zysk netto (wielkość dodatnia)</t>
  </si>
  <si>
    <t xml:space="preserve">   2. Strata netto (wielkość ujemna)</t>
  </si>
  <si>
    <t>VIII. Wynik finansowy netto roku obrachunkowego</t>
  </si>
  <si>
    <t xml:space="preserve">   3. Odpisy z wyniku finansowego z bieżącego roku obrotowego</t>
  </si>
  <si>
    <t>IX. Aktualizacja wyceny udziałów</t>
  </si>
  <si>
    <t>B. KAPITAŁ MNIEJSZOŚCIOWY</t>
  </si>
  <si>
    <t>9</t>
  </si>
  <si>
    <t>C. REZERWY</t>
  </si>
  <si>
    <t xml:space="preserve">   1. Rezerwy na podatek dochodowyod osób prawnych lub osób fizycznych</t>
  </si>
  <si>
    <t xml:space="preserve">   2. Pozostałe rezerwy</t>
  </si>
  <si>
    <t>D. ZOBOWIĄZANIA DŁUGOTERMINOWE</t>
  </si>
  <si>
    <t xml:space="preserve">   1. Długoterminowe pożyczki, obligacje </t>
  </si>
  <si>
    <t xml:space="preserve">       i inne papiery wart.</t>
  </si>
  <si>
    <t xml:space="preserve">   2. Długoterminowe kredyty bankowe</t>
  </si>
  <si>
    <t xml:space="preserve">   3. Pozostałe zobowiązania długoterminowe</t>
  </si>
  <si>
    <t xml:space="preserve">E. ZOBOWIĄZANIA KRÓTKOTERMINOWE </t>
  </si>
  <si>
    <t xml:space="preserve">    I FUNDUSZE SPECJALNE</t>
  </si>
  <si>
    <t>I. Zobowiązania krótkoterminowe</t>
  </si>
  <si>
    <t xml:space="preserve">   1. Pożyczki, obligacje i papiery wartościowe</t>
  </si>
  <si>
    <t xml:space="preserve">   2. Kredyty bankowe</t>
  </si>
  <si>
    <t xml:space="preserve">   3. Zaliczki otrzymane na poczet dostaw</t>
  </si>
  <si>
    <t xml:space="preserve">   4. Zobowiązania z tytułu dostaw i usług</t>
  </si>
  <si>
    <t xml:space="preserve">   5. Zobowiązania wekslowe</t>
  </si>
  <si>
    <t xml:space="preserve">   6. Zobowiązania z tytułu podatków, </t>
  </si>
  <si>
    <t xml:space="preserve">       ceł i ubezpieczeń społ.</t>
  </si>
  <si>
    <t xml:space="preserve">   7. Zobowiązania z tytułu wynagrodzeń</t>
  </si>
  <si>
    <t xml:space="preserve">   9. Pozostałe zobowiązania krótkoterminowe</t>
  </si>
  <si>
    <t>II. Fundusze specjalne</t>
  </si>
  <si>
    <t xml:space="preserve">F. ROZLICZENIA MIĘDZYOKRESOWE </t>
  </si>
  <si>
    <t xml:space="preserve">   1. Bierne rozliczenia międzyokresowe kosztów</t>
  </si>
  <si>
    <t>SUMA PASYWÓW</t>
  </si>
  <si>
    <t>Załącznik nr 1.3.</t>
  </si>
  <si>
    <t xml:space="preserve">Razem </t>
  </si>
  <si>
    <t xml:space="preserve">                   E L I M I N A C J E   Z   K O N S O L I D A C J I</t>
  </si>
  <si>
    <t>Razem</t>
  </si>
  <si>
    <t>RACHUNEK ZYSKÓW I STRAT</t>
  </si>
  <si>
    <t>PODMIOT DOMINUJĄCY</t>
  </si>
  <si>
    <t xml:space="preserve">    6. Należności dochodzone na drodze sądowej</t>
  </si>
  <si>
    <t xml:space="preserve">    3. Pozostałe udziały i akcje</t>
  </si>
  <si>
    <t>8</t>
  </si>
  <si>
    <t>10</t>
  </si>
  <si>
    <t>Wafapomp S.A.</t>
  </si>
  <si>
    <t>Barmet - Wafapomp Sp. z o.o.</t>
  </si>
  <si>
    <t>tys. zł</t>
  </si>
  <si>
    <t xml:space="preserve">    I PRZYCHODYPRZYStys. złYCH OKRESÓW</t>
  </si>
  <si>
    <t xml:space="preserve">   2. Przychody przystys. złych okresów</t>
  </si>
  <si>
    <t xml:space="preserve">    3. Wartość firmy z konsolidacji</t>
  </si>
  <si>
    <t xml:space="preserve">    2. Udziały  w jedn. zal. nie obj. kons.</t>
  </si>
  <si>
    <t xml:space="preserve">    1. Z tyt. odroczonego podatku dochodowego</t>
  </si>
  <si>
    <t xml:space="preserve">SKONSOLIDOWANY BILANS NA 31.12.1999 R. </t>
  </si>
  <si>
    <t>6</t>
  </si>
  <si>
    <t>3</t>
  </si>
  <si>
    <t>8,9</t>
  </si>
  <si>
    <t xml:space="preserve"> E L I M I N A C J E   Z   K O N S O L I D A C J I</t>
  </si>
  <si>
    <t xml:space="preserve">SKONSOLIDOWANY BILANS                            NA 31.12.1999 R. </t>
  </si>
  <si>
    <t>V. Pozostałe kapitały rezerwowe</t>
  </si>
  <si>
    <t xml:space="preserve">   8. Zobowiązania wobec jednostki dominującej</t>
  </si>
  <si>
    <t>3,6,8</t>
  </si>
  <si>
    <t>6,8</t>
  </si>
  <si>
    <t>IV. Koszty sprzedaży</t>
  </si>
  <si>
    <t>I. Przychody netto ze sprzedaży produktów, towarów i materiałów</t>
  </si>
  <si>
    <t xml:space="preserve">   1. Przychód ze sprzedaży produktów</t>
  </si>
  <si>
    <t xml:space="preserve">   2. Przychód ze sprzedaży towarów i materiałów</t>
  </si>
  <si>
    <t xml:space="preserve">   1. Koszt wytworzenia sprzdanych produktów</t>
  </si>
  <si>
    <t xml:space="preserve">   2. Wartość sprzedanych towarów i materiałów</t>
  </si>
  <si>
    <t>II. Koszty sprzedanych produktów, towarów i materiałów</t>
  </si>
  <si>
    <t>III. Zysk/Strata brutto na sprzedaży</t>
  </si>
  <si>
    <r>
      <t>V.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Koszty ogólnego zarządu</t>
    </r>
  </si>
  <si>
    <t>VI. Zysk (strata) na sprzedaży</t>
  </si>
  <si>
    <t>VII. Pozostałe przychody operacyjne</t>
  </si>
  <si>
    <t>VIII. Pozostałe koszty operacyjne</t>
  </si>
  <si>
    <t>IX. Zysk/Strata na działalności operacyjnej</t>
  </si>
  <si>
    <t>X. Przychody z akcji i udziałów w innych jednostkach</t>
  </si>
  <si>
    <t>XI. Przychody z pozostałego finansowego majątku trwałego</t>
  </si>
  <si>
    <t>XII. Pozostałe przychody finansowe</t>
  </si>
  <si>
    <t>XIV. Zysk/Strata brutto na działalności gospodarczej</t>
  </si>
  <si>
    <t>XIII. Koszty finansowe</t>
  </si>
  <si>
    <t>XV. Wynik zdarzeń nadzwyczajnych</t>
  </si>
  <si>
    <t xml:space="preserve">     1. Zyski nadzwyczajne</t>
  </si>
  <si>
    <t xml:space="preserve">     2. Straty nadzwyczajne</t>
  </si>
  <si>
    <t>XVI. Odpis wartości firmy z konsolidacji</t>
  </si>
  <si>
    <t>XVII. Odpis rezerwy kapitałowej z konsolidacji</t>
  </si>
  <si>
    <t>XVIII. Zysk/Strata brutto</t>
  </si>
  <si>
    <t>XIX. Podatek dochodowy</t>
  </si>
  <si>
    <t>XX. Pozostałe obowiązkowe zmniejszenia zysku (zwiększenia stray)</t>
  </si>
  <si>
    <t>XXI. Udział w zyskach (stratach) jednostek objętych konsolidacją met. pr. wł.</t>
  </si>
  <si>
    <t xml:space="preserve">XXII. Zysk lub strata udziałowców/akcjonariuszy mniejszościowych </t>
  </si>
  <si>
    <t>XXIII. Zysk/Strata netto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</si>
</sst>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\ _z_ł"/>
  </numFmts>
  <fonts count="14">
    <font>
      <sz val="10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sz val="14"/>
      <name val="Times New Roman CE"/>
      <family val="0"/>
    </font>
    <font>
      <b/>
      <sz val="11"/>
      <name val="Times New Roman CE"/>
      <family val="1"/>
    </font>
    <font>
      <b/>
      <sz val="16"/>
      <name val="Times New Roman"/>
      <family val="0"/>
    </font>
    <font>
      <b/>
      <sz val="9"/>
      <name val="Times New Roman CE"/>
      <family val="1"/>
    </font>
    <font>
      <b/>
      <u val="singleAccounting"/>
      <sz val="10"/>
      <color indexed="10"/>
      <name val="Arial CE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sz val="16"/>
      <name val="Arial CE"/>
      <family val="2"/>
    </font>
    <font>
      <sz val="9"/>
      <name val="Times New Roman CE"/>
      <family val="1"/>
    </font>
    <font>
      <sz val="16"/>
      <name val="Times New Roman CE"/>
      <family val="1"/>
    </font>
    <font>
      <b/>
      <sz val="1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4" fontId="2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1" xfId="0" applyFont="1" applyFill="1" applyBorder="1" applyAlignment="1">
      <alignment horizontal="center" wrapText="1"/>
    </xf>
    <xf numFmtId="1" fontId="4" fillId="2" borderId="2" xfId="0" applyNumberFormat="1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6" fillId="2" borderId="7" xfId="0" applyFont="1" applyFill="1" applyBorder="1" applyAlignment="1">
      <alignment/>
    </xf>
    <xf numFmtId="164" fontId="4" fillId="2" borderId="8" xfId="0" applyNumberFormat="1" applyFont="1" applyFill="1" applyBorder="1" applyAlignment="1">
      <alignment horizontal="center" wrapText="1"/>
    </xf>
    <xf numFmtId="9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wrapText="1"/>
    </xf>
    <xf numFmtId="4" fontId="4" fillId="2" borderId="9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 quotePrefix="1">
      <alignment horizontal="center" wrapText="1"/>
    </xf>
    <xf numFmtId="0" fontId="2" fillId="2" borderId="9" xfId="0" applyFont="1" applyFill="1" applyBorder="1" applyAlignment="1">
      <alignment/>
    </xf>
    <xf numFmtId="43" fontId="7" fillId="2" borderId="0" xfId="0" applyNumberFormat="1" applyFont="1" applyFill="1" applyAlignment="1">
      <alignment/>
    </xf>
    <xf numFmtId="0" fontId="6" fillId="2" borderId="10" xfId="0" applyFont="1" applyFill="1" applyBorder="1" applyAlignment="1">
      <alignment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9" fontId="4" fillId="2" borderId="11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/>
    </xf>
    <xf numFmtId="43" fontId="8" fillId="2" borderId="7" xfId="0" applyNumberFormat="1" applyFont="1" applyFill="1" applyBorder="1" applyAlignment="1">
      <alignment/>
    </xf>
    <xf numFmtId="43" fontId="8" fillId="2" borderId="8" xfId="0" applyNumberFormat="1" applyFont="1" applyFill="1" applyBorder="1" applyAlignment="1">
      <alignment/>
    </xf>
    <xf numFmtId="0" fontId="9" fillId="2" borderId="7" xfId="0" applyFont="1" applyFill="1" applyBorder="1" applyAlignment="1">
      <alignment wrapText="1"/>
    </xf>
    <xf numFmtId="0" fontId="9" fillId="2" borderId="7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43" fontId="8" fillId="2" borderId="10" xfId="0" applyNumberFormat="1" applyFont="1" applyFill="1" applyBorder="1" applyAlignment="1">
      <alignment/>
    </xf>
    <xf numFmtId="43" fontId="8" fillId="2" borderId="11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 wrapText="1"/>
    </xf>
    <xf numFmtId="1" fontId="4" fillId="2" borderId="0" xfId="0" applyNumberFormat="1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4" fontId="2" fillId="2" borderId="0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6" fillId="2" borderId="7" xfId="0" applyNumberFormat="1" applyFont="1" applyFill="1" applyBorder="1" applyAlignment="1">
      <alignment/>
    </xf>
    <xf numFmtId="0" fontId="11" fillId="2" borderId="7" xfId="0" applyFont="1" applyFill="1" applyBorder="1" applyAlignment="1">
      <alignment wrapText="1"/>
    </xf>
    <xf numFmtId="0" fontId="6" fillId="2" borderId="10" xfId="0" applyFont="1" applyFill="1" applyBorder="1" applyAlignment="1">
      <alignment/>
    </xf>
    <xf numFmtId="43" fontId="0" fillId="2" borderId="0" xfId="0" applyNumberFormat="1" applyFill="1" applyAlignment="1">
      <alignment horizontal="right"/>
    </xf>
    <xf numFmtId="43" fontId="0" fillId="2" borderId="0" xfId="0" applyNumberFormat="1" applyFill="1" applyAlignment="1">
      <alignment/>
    </xf>
    <xf numFmtId="1" fontId="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3" xfId="0" applyFill="1" applyBorder="1" applyAlignment="1">
      <alignment/>
    </xf>
    <xf numFmtId="0" fontId="8" fillId="2" borderId="3" xfId="0" applyFont="1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8" fillId="2" borderId="3" xfId="0" applyFont="1" applyFill="1" applyBorder="1" applyAlignment="1">
      <alignment horizontal="center"/>
    </xf>
    <xf numFmtId="1" fontId="8" fillId="2" borderId="6" xfId="0" applyNumberFormat="1" applyFont="1" applyFill="1" applyBorder="1" applyAlignment="1">
      <alignment horizontal="center"/>
    </xf>
    <xf numFmtId="0" fontId="13" fillId="2" borderId="9" xfId="0" applyFont="1" applyFill="1" applyBorder="1" applyAlignment="1">
      <alignment wrapText="1"/>
    </xf>
    <xf numFmtId="0" fontId="8" fillId="2" borderId="15" xfId="0" applyFont="1" applyFill="1" applyBorder="1" applyAlignment="1">
      <alignment horizontal="center" wrapText="1"/>
    </xf>
    <xf numFmtId="9" fontId="8" fillId="2" borderId="15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/>
    </xf>
    <xf numFmtId="1" fontId="8" fillId="2" borderId="0" xfId="0" applyNumberFormat="1" applyFont="1" applyFill="1" applyBorder="1" applyAlignment="1" quotePrefix="1">
      <alignment horizontal="center"/>
    </xf>
    <xf numFmtId="0" fontId="8" fillId="2" borderId="9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wrapText="1"/>
    </xf>
    <xf numFmtId="9" fontId="8" fillId="2" borderId="16" xfId="0" applyNumberFormat="1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/>
    </xf>
    <xf numFmtId="1" fontId="8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 quotePrefix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4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center"/>
    </xf>
    <xf numFmtId="168" fontId="8" fillId="2" borderId="8" xfId="0" applyNumberFormat="1" applyFont="1" applyFill="1" applyBorder="1" applyAlignment="1">
      <alignment horizontal="right"/>
    </xf>
    <xf numFmtId="168" fontId="8" fillId="2" borderId="8" xfId="0" applyNumberFormat="1" applyFont="1" applyFill="1" applyBorder="1" applyAlignment="1">
      <alignment/>
    </xf>
    <xf numFmtId="168" fontId="8" fillId="2" borderId="17" xfId="0" applyNumberFormat="1" applyFont="1" applyFill="1" applyBorder="1" applyAlignment="1">
      <alignment horizontal="center"/>
    </xf>
    <xf numFmtId="168" fontId="8" fillId="2" borderId="7" xfId="0" applyNumberFormat="1" applyFont="1" applyFill="1" applyBorder="1" applyAlignment="1">
      <alignment horizontal="right"/>
    </xf>
    <xf numFmtId="168" fontId="8" fillId="2" borderId="7" xfId="0" applyNumberFormat="1" applyFont="1" applyFill="1" applyBorder="1" applyAlignment="1">
      <alignment/>
    </xf>
    <xf numFmtId="168" fontId="9" fillId="2" borderId="8" xfId="0" applyNumberFormat="1" applyFont="1" applyFill="1" applyBorder="1" applyAlignment="1">
      <alignment horizontal="right"/>
    </xf>
    <xf numFmtId="168" fontId="8" fillId="2" borderId="8" xfId="0" applyNumberFormat="1" applyFont="1" applyFill="1" applyBorder="1" applyAlignment="1">
      <alignment/>
    </xf>
    <xf numFmtId="168" fontId="8" fillId="2" borderId="19" xfId="0" applyNumberFormat="1" applyFont="1" applyFill="1" applyBorder="1" applyAlignment="1">
      <alignment horizontal="right"/>
    </xf>
    <xf numFmtId="168" fontId="9" fillId="2" borderId="19" xfId="0" applyNumberFormat="1" applyFont="1" applyFill="1" applyBorder="1" applyAlignment="1">
      <alignment horizontal="right"/>
    </xf>
    <xf numFmtId="168" fontId="8" fillId="2" borderId="11" xfId="0" applyNumberFormat="1" applyFont="1" applyFill="1" applyBorder="1" applyAlignment="1">
      <alignment horizontal="right"/>
    </xf>
    <xf numFmtId="168" fontId="8" fillId="2" borderId="20" xfId="0" applyNumberFormat="1" applyFont="1" applyFill="1" applyBorder="1" applyAlignment="1">
      <alignment horizontal="right"/>
    </xf>
    <xf numFmtId="168" fontId="8" fillId="2" borderId="10" xfId="0" applyNumberFormat="1" applyFont="1" applyFill="1" applyBorder="1" applyAlignment="1">
      <alignment horizontal="right"/>
    </xf>
    <xf numFmtId="168" fontId="8" fillId="2" borderId="18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41" fontId="8" fillId="2" borderId="8" xfId="0" applyNumberFormat="1" applyFont="1" applyFill="1" applyBorder="1" applyAlignment="1">
      <alignment/>
    </xf>
    <xf numFmtId="41" fontId="9" fillId="2" borderId="7" xfId="0" applyNumberFormat="1" applyFont="1" applyFill="1" applyBorder="1" applyAlignment="1">
      <alignment/>
    </xf>
    <xf numFmtId="43" fontId="9" fillId="2" borderId="8" xfId="0" applyNumberFormat="1" applyFont="1" applyFill="1" applyBorder="1" applyAlignment="1">
      <alignment/>
    </xf>
    <xf numFmtId="41" fontId="9" fillId="2" borderId="8" xfId="0" applyNumberFormat="1" applyFont="1" applyFill="1" applyBorder="1" applyAlignment="1">
      <alignment/>
    </xf>
    <xf numFmtId="41" fontId="8" fillId="2" borderId="8" xfId="0" applyNumberFormat="1" applyFont="1" applyFill="1" applyBorder="1" applyAlignment="1">
      <alignment/>
    </xf>
    <xf numFmtId="0" fontId="8" fillId="2" borderId="17" xfId="0" applyNumberFormat="1" applyFont="1" applyFill="1" applyBorder="1" applyAlignment="1">
      <alignment horizontal="center"/>
    </xf>
    <xf numFmtId="0" fontId="9" fillId="2" borderId="17" xfId="0" applyNumberFormat="1" applyFont="1" applyFill="1" applyBorder="1" applyAlignment="1">
      <alignment horizontal="center"/>
    </xf>
    <xf numFmtId="41" fontId="8" fillId="2" borderId="21" xfId="0" applyNumberFormat="1" applyFont="1" applyFill="1" applyBorder="1" applyAlignment="1">
      <alignment/>
    </xf>
    <xf numFmtId="41" fontId="8" fillId="2" borderId="22" xfId="0" applyNumberFormat="1" applyFont="1" applyFill="1" applyBorder="1" applyAlignment="1">
      <alignment/>
    </xf>
    <xf numFmtId="41" fontId="8" fillId="2" borderId="23" xfId="0" applyNumberFormat="1" applyFont="1" applyFill="1" applyBorder="1" applyAlignment="1">
      <alignment/>
    </xf>
    <xf numFmtId="41" fontId="8" fillId="2" borderId="1" xfId="0" applyNumberFormat="1" applyFont="1" applyFill="1" applyBorder="1" applyAlignment="1">
      <alignment/>
    </xf>
    <xf numFmtId="41" fontId="8" fillId="2" borderId="7" xfId="0" applyNumberFormat="1" applyFont="1" applyFill="1" applyBorder="1" applyAlignment="1">
      <alignment/>
    </xf>
    <xf numFmtId="41" fontId="8" fillId="2" borderId="10" xfId="0" applyNumberFormat="1" applyFont="1" applyFill="1" applyBorder="1" applyAlignment="1">
      <alignment/>
    </xf>
    <xf numFmtId="0" fontId="8" fillId="2" borderId="24" xfId="0" applyFont="1" applyFill="1" applyBorder="1" applyAlignment="1">
      <alignment/>
    </xf>
    <xf numFmtId="0" fontId="9" fillId="2" borderId="24" xfId="0" applyFont="1" applyFill="1" applyBorder="1" applyAlignment="1">
      <alignment vertical="center"/>
    </xf>
    <xf numFmtId="0" fontId="9" fillId="2" borderId="24" xfId="0" applyFont="1" applyFill="1" applyBorder="1" applyAlignment="1">
      <alignment/>
    </xf>
    <xf numFmtId="0" fontId="8" fillId="2" borderId="24" xfId="0" applyFont="1" applyFill="1" applyBorder="1" applyAlignment="1">
      <alignment vertical="center"/>
    </xf>
    <xf numFmtId="0" fontId="9" fillId="2" borderId="24" xfId="0" applyFont="1" applyFill="1" applyBorder="1" applyAlignment="1">
      <alignment wrapText="1"/>
    </xf>
    <xf numFmtId="0" fontId="8" fillId="2" borderId="25" xfId="0" applyFont="1" applyFill="1" applyBorder="1" applyAlignment="1">
      <alignment/>
    </xf>
    <xf numFmtId="41" fontId="8" fillId="2" borderId="26" xfId="0" applyNumberFormat="1" applyFont="1" applyFill="1" applyBorder="1" applyAlignment="1">
      <alignment/>
    </xf>
    <xf numFmtId="41" fontId="9" fillId="2" borderId="27" xfId="0" applyNumberFormat="1" applyFont="1" applyFill="1" applyBorder="1" applyAlignment="1">
      <alignment/>
    </xf>
    <xf numFmtId="41" fontId="8" fillId="2" borderId="27" xfId="0" applyNumberFormat="1" applyFont="1" applyFill="1" applyBorder="1" applyAlignment="1">
      <alignment/>
    </xf>
    <xf numFmtId="41" fontId="8" fillId="2" borderId="28" xfId="0" applyNumberFormat="1" applyFont="1" applyFill="1" applyBorder="1" applyAlignment="1">
      <alignment/>
    </xf>
    <xf numFmtId="41" fontId="8" fillId="2" borderId="29" xfId="0" applyNumberFormat="1" applyFont="1" applyFill="1" applyBorder="1" applyAlignment="1">
      <alignment/>
    </xf>
    <xf numFmtId="41" fontId="9" fillId="2" borderId="30" xfId="0" applyNumberFormat="1" applyFont="1" applyFill="1" applyBorder="1" applyAlignment="1">
      <alignment/>
    </xf>
    <xf numFmtId="41" fontId="9" fillId="2" borderId="22" xfId="0" applyNumberFormat="1" applyFont="1" applyFill="1" applyBorder="1" applyAlignment="1">
      <alignment/>
    </xf>
    <xf numFmtId="41" fontId="8" fillId="2" borderId="30" xfId="0" applyNumberFormat="1" applyFont="1" applyFill="1" applyBorder="1" applyAlignment="1">
      <alignment/>
    </xf>
    <xf numFmtId="41" fontId="0" fillId="2" borderId="31" xfId="0" applyNumberFormat="1" applyFill="1" applyBorder="1" applyAlignment="1">
      <alignment/>
    </xf>
    <xf numFmtId="43" fontId="9" fillId="2" borderId="22" xfId="0" applyNumberFormat="1" applyFont="1" applyFill="1" applyBorder="1" applyAlignment="1">
      <alignment/>
    </xf>
    <xf numFmtId="43" fontId="8" fillId="2" borderId="22" xfId="0" applyNumberFormat="1" applyFont="1" applyFill="1" applyBorder="1" applyAlignment="1">
      <alignment/>
    </xf>
    <xf numFmtId="0" fontId="0" fillId="2" borderId="31" xfId="0" applyFill="1" applyBorder="1" applyAlignment="1">
      <alignment/>
    </xf>
    <xf numFmtId="41" fontId="8" fillId="2" borderId="32" xfId="0" applyNumberFormat="1" applyFont="1" applyFill="1" applyBorder="1" applyAlignment="1">
      <alignment/>
    </xf>
    <xf numFmtId="41" fontId="8" fillId="2" borderId="19" xfId="0" applyNumberFormat="1" applyFont="1" applyFill="1" applyBorder="1" applyAlignment="1">
      <alignment/>
    </xf>
    <xf numFmtId="41" fontId="9" fillId="2" borderId="19" xfId="0" applyNumberFormat="1" applyFont="1" applyFill="1" applyBorder="1" applyAlignment="1">
      <alignment/>
    </xf>
    <xf numFmtId="41" fontId="8" fillId="2" borderId="19" xfId="0" applyNumberFormat="1" applyFont="1" applyFill="1" applyBorder="1" applyAlignment="1">
      <alignment/>
    </xf>
    <xf numFmtId="43" fontId="9" fillId="2" borderId="19" xfId="0" applyNumberFormat="1" applyFont="1" applyFill="1" applyBorder="1" applyAlignment="1">
      <alignment/>
    </xf>
    <xf numFmtId="43" fontId="8" fillId="2" borderId="19" xfId="0" applyNumberFormat="1" applyFont="1" applyFill="1" applyBorder="1" applyAlignment="1">
      <alignment/>
    </xf>
    <xf numFmtId="43" fontId="8" fillId="2" borderId="20" xfId="0" applyNumberFormat="1" applyFont="1" applyFill="1" applyBorder="1" applyAlignment="1">
      <alignment/>
    </xf>
    <xf numFmtId="41" fontId="8" fillId="2" borderId="1" xfId="0" applyNumberFormat="1" applyFont="1" applyFill="1" applyBorder="1" applyAlignment="1">
      <alignment/>
    </xf>
    <xf numFmtId="41" fontId="9" fillId="2" borderId="7" xfId="0" applyNumberFormat="1" applyFont="1" applyFill="1" applyBorder="1" applyAlignment="1">
      <alignment/>
    </xf>
    <xf numFmtId="41" fontId="8" fillId="2" borderId="7" xfId="0" applyNumberFormat="1" applyFont="1" applyFill="1" applyBorder="1" applyAlignment="1">
      <alignment/>
    </xf>
    <xf numFmtId="43" fontId="8" fillId="2" borderId="7" xfId="0" applyNumberFormat="1" applyFont="1" applyFill="1" applyBorder="1" applyAlignment="1">
      <alignment/>
    </xf>
    <xf numFmtId="168" fontId="9" fillId="2" borderId="8" xfId="0" applyNumberFormat="1" applyFont="1" applyFill="1" applyBorder="1" applyAlignment="1">
      <alignment/>
    </xf>
    <xf numFmtId="168" fontId="8" fillId="2" borderId="26" xfId="0" applyNumberFormat="1" applyFont="1" applyFill="1" applyBorder="1" applyAlignment="1">
      <alignment/>
    </xf>
    <xf numFmtId="168" fontId="9" fillId="2" borderId="26" xfId="0" applyNumberFormat="1" applyFont="1" applyFill="1" applyBorder="1" applyAlignment="1">
      <alignment/>
    </xf>
    <xf numFmtId="168" fontId="8" fillId="2" borderId="33" xfId="0" applyNumberFormat="1" applyFont="1" applyFill="1" applyBorder="1" applyAlignment="1">
      <alignment/>
    </xf>
    <xf numFmtId="168" fontId="8" fillId="2" borderId="11" xfId="0" applyNumberFormat="1" applyFont="1" applyFill="1" applyBorder="1" applyAlignment="1">
      <alignment/>
    </xf>
    <xf numFmtId="41" fontId="8" fillId="2" borderId="8" xfId="0" applyNumberFormat="1" applyFont="1" applyFill="1" applyBorder="1" applyAlignment="1">
      <alignment horizontal="right"/>
    </xf>
    <xf numFmtId="41" fontId="8" fillId="2" borderId="15" xfId="0" applyNumberFormat="1" applyFont="1" applyFill="1" applyBorder="1" applyAlignment="1">
      <alignment/>
    </xf>
    <xf numFmtId="41" fontId="8" fillId="2" borderId="34" xfId="0" applyNumberFormat="1" applyFont="1" applyFill="1" applyBorder="1" applyAlignment="1">
      <alignment horizontal="center"/>
    </xf>
    <xf numFmtId="41" fontId="8" fillId="2" borderId="7" xfId="0" applyNumberFormat="1" applyFont="1" applyFill="1" applyBorder="1" applyAlignment="1">
      <alignment horizontal="right"/>
    </xf>
    <xf numFmtId="41" fontId="8" fillId="2" borderId="17" xfId="0" applyNumberFormat="1" applyFont="1" applyFill="1" applyBorder="1" applyAlignment="1">
      <alignment horizontal="center"/>
    </xf>
    <xf numFmtId="41" fontId="8" fillId="2" borderId="7" xfId="0" applyNumberFormat="1" applyFont="1" applyFill="1" applyBorder="1" applyAlignment="1">
      <alignment horizontal="right"/>
    </xf>
    <xf numFmtId="41" fontId="9" fillId="2" borderId="8" xfId="0" applyNumberFormat="1" applyFont="1" applyFill="1" applyBorder="1" applyAlignment="1">
      <alignment horizontal="right"/>
    </xf>
    <xf numFmtId="41" fontId="9" fillId="2" borderId="17" xfId="0" applyNumberFormat="1" applyFont="1" applyFill="1" applyBorder="1" applyAlignment="1">
      <alignment horizontal="center"/>
    </xf>
    <xf numFmtId="41" fontId="8" fillId="2" borderId="17" xfId="0" applyNumberFormat="1" applyFont="1" applyFill="1" applyBorder="1" applyAlignment="1" quotePrefix="1">
      <alignment horizontal="center"/>
    </xf>
    <xf numFmtId="41" fontId="8" fillId="2" borderId="11" xfId="0" applyNumberFormat="1" applyFont="1" applyFill="1" applyBorder="1" applyAlignment="1">
      <alignment horizontal="right"/>
    </xf>
    <xf numFmtId="41" fontId="8" fillId="2" borderId="10" xfId="0" applyNumberFormat="1" applyFont="1" applyFill="1" applyBorder="1" applyAlignment="1">
      <alignment/>
    </xf>
    <xf numFmtId="41" fontId="8" fillId="2" borderId="11" xfId="0" applyNumberFormat="1" applyFont="1" applyFill="1" applyBorder="1" applyAlignment="1">
      <alignment/>
    </xf>
    <xf numFmtId="41" fontId="8" fillId="2" borderId="18" xfId="0" applyNumberFormat="1" applyFont="1" applyFill="1" applyBorder="1" applyAlignment="1">
      <alignment horizontal="center"/>
    </xf>
    <xf numFmtId="41" fontId="8" fillId="2" borderId="10" xfId="0" applyNumberFormat="1" applyFont="1" applyFill="1" applyBorder="1" applyAlignment="1">
      <alignment horizontal="right"/>
    </xf>
    <xf numFmtId="168" fontId="9" fillId="2" borderId="7" xfId="0" applyNumberFormat="1" applyFont="1" applyFill="1" applyBorder="1" applyAlignment="1">
      <alignment/>
    </xf>
    <xf numFmtId="168" fontId="9" fillId="2" borderId="7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TER%20VIS%20tabele%20do%20konsolidacj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y do RZiS"/>
    </sheetNames>
    <sheetDataSet>
      <sheetData sheetId="0">
        <row r="94">
          <cell r="C9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tabSelected="1" workbookViewId="0" topLeftCell="C54">
      <selection activeCell="D60" sqref="D60"/>
    </sheetView>
  </sheetViews>
  <sheetFormatPr defaultColWidth="9.00390625" defaultRowHeight="12.75"/>
  <cols>
    <col min="1" max="1" width="34.375" style="1" customWidth="1"/>
    <col min="2" max="2" width="21.25390625" style="2" customWidth="1"/>
    <col min="3" max="3" width="21.125" style="2" customWidth="1"/>
    <col min="4" max="4" width="22.00390625" style="2" customWidth="1"/>
    <col min="5" max="5" width="21.125" style="2" customWidth="1"/>
    <col min="6" max="6" width="25.75390625" style="2" bestFit="1" customWidth="1"/>
    <col min="7" max="7" width="21.375" style="3" customWidth="1"/>
    <col min="8" max="8" width="12.125" style="4" customWidth="1"/>
    <col min="9" max="9" width="23.00390625" style="6" customWidth="1"/>
    <col min="10" max="10" width="21.25390625" style="2" customWidth="1"/>
    <col min="11" max="16384" width="9.25390625" style="2" customWidth="1"/>
  </cols>
  <sheetData>
    <row r="1" ht="18.75">
      <c r="I1" s="5" t="s">
        <v>0</v>
      </c>
    </row>
    <row r="2" ht="21" customHeight="1"/>
    <row r="3" ht="16.5" customHeight="1" thickBot="1"/>
    <row r="4" spans="1:10" ht="39.75" customHeight="1" thickBot="1">
      <c r="A4" s="7" t="s">
        <v>112</v>
      </c>
      <c r="B4" s="8" t="s">
        <v>104</v>
      </c>
      <c r="C4" s="8" t="s">
        <v>105</v>
      </c>
      <c r="D4" s="9" t="s">
        <v>1</v>
      </c>
      <c r="E4" s="162" t="s">
        <v>116</v>
      </c>
      <c r="F4" s="163"/>
      <c r="G4" s="12" t="s">
        <v>2</v>
      </c>
      <c r="H4" s="13" t="s">
        <v>3</v>
      </c>
      <c r="I4" s="9" t="s">
        <v>1</v>
      </c>
      <c r="J4" s="14"/>
    </row>
    <row r="5" spans="1:10" ht="33" customHeight="1">
      <c r="A5" s="15"/>
      <c r="B5" s="16" t="s">
        <v>4</v>
      </c>
      <c r="C5" s="17">
        <v>1</v>
      </c>
      <c r="D5" s="18"/>
      <c r="E5" s="8" t="s">
        <v>104</v>
      </c>
      <c r="F5" s="8" t="s">
        <v>105</v>
      </c>
      <c r="G5" s="19" t="s">
        <v>5</v>
      </c>
      <c r="H5" s="20"/>
      <c r="I5" s="21"/>
      <c r="J5" s="22"/>
    </row>
    <row r="6" spans="1:9" ht="15" thickBot="1">
      <c r="A6" s="23" t="s">
        <v>6</v>
      </c>
      <c r="B6" s="24" t="s">
        <v>106</v>
      </c>
      <c r="C6" s="24" t="s">
        <v>106</v>
      </c>
      <c r="D6" s="25" t="s">
        <v>106</v>
      </c>
      <c r="E6" s="26" t="s">
        <v>4</v>
      </c>
      <c r="F6" s="27">
        <v>1</v>
      </c>
      <c r="G6" s="25" t="s">
        <v>106</v>
      </c>
      <c r="H6" s="28"/>
      <c r="I6" s="25" t="s">
        <v>106</v>
      </c>
    </row>
    <row r="7" spans="1:9" s="6" customFormat="1" ht="12.75">
      <c r="A7" s="29" t="s">
        <v>7</v>
      </c>
      <c r="B7" s="85">
        <f>SUM(B9+B15+B23+B31)</f>
        <v>23391</v>
      </c>
      <c r="C7" s="85">
        <f>SUM(C9+C15+C23+C31)</f>
        <v>320</v>
      </c>
      <c r="D7" s="85">
        <f>SUM(D9+D15+D23+D31)</f>
        <v>23711</v>
      </c>
      <c r="E7" s="86">
        <f>SUM(E9+E15+E23+E31)</f>
        <v>-653</v>
      </c>
      <c r="F7" s="86"/>
      <c r="G7" s="86">
        <f>SUM(E7:F7)</f>
        <v>-653</v>
      </c>
      <c r="H7" s="87"/>
      <c r="I7" s="88">
        <f>D7+E7</f>
        <v>23058</v>
      </c>
    </row>
    <row r="8" spans="1:9" ht="12.75">
      <c r="A8" s="29"/>
      <c r="B8" s="85"/>
      <c r="C8" s="85"/>
      <c r="D8" s="89">
        <f aca="true" t="shared" si="0" ref="D8:D55">SUM(B8:C8)</f>
        <v>0</v>
      </c>
      <c r="E8" s="141"/>
      <c r="F8" s="141"/>
      <c r="G8" s="86"/>
      <c r="H8" s="87"/>
      <c r="I8" s="88"/>
    </row>
    <row r="9" spans="1:9" s="6" customFormat="1" ht="12.75">
      <c r="A9" s="29" t="s">
        <v>8</v>
      </c>
      <c r="B9" s="85">
        <f>SUM(B10:B14)</f>
        <v>2192</v>
      </c>
      <c r="C9" s="85">
        <f>SUM(C10:C14)</f>
        <v>6</v>
      </c>
      <c r="D9" s="89">
        <f t="shared" si="0"/>
        <v>2198</v>
      </c>
      <c r="E9" s="86">
        <f>SUM(E10:E14)</f>
        <v>2</v>
      </c>
      <c r="F9" s="86"/>
      <c r="G9" s="86">
        <f>SUM(E9:F9)</f>
        <v>2</v>
      </c>
      <c r="H9" s="87" t="s">
        <v>113</v>
      </c>
      <c r="I9" s="88">
        <f>SUM(I10:I14)</f>
        <v>2200</v>
      </c>
    </row>
    <row r="10" spans="1:9" ht="38.25">
      <c r="A10" s="32" t="s">
        <v>9</v>
      </c>
      <c r="B10" s="90">
        <v>429</v>
      </c>
      <c r="C10" s="90"/>
      <c r="D10" s="160">
        <f t="shared" si="0"/>
        <v>429</v>
      </c>
      <c r="E10" s="141"/>
      <c r="F10" s="141"/>
      <c r="G10" s="86"/>
      <c r="H10" s="87"/>
      <c r="I10" s="161">
        <f>D10+G10</f>
        <v>429</v>
      </c>
    </row>
    <row r="11" spans="1:9" ht="12.75">
      <c r="A11" s="33" t="s">
        <v>10</v>
      </c>
      <c r="B11" s="90">
        <v>1334</v>
      </c>
      <c r="C11" s="90"/>
      <c r="D11" s="160">
        <f t="shared" si="0"/>
        <v>1334</v>
      </c>
      <c r="E11" s="141"/>
      <c r="F11" s="141"/>
      <c r="G11" s="86"/>
      <c r="H11" s="87"/>
      <c r="I11" s="161">
        <f>D11+G11</f>
        <v>1334</v>
      </c>
    </row>
    <row r="12" spans="1:9" ht="12.75">
      <c r="A12" s="33" t="s">
        <v>109</v>
      </c>
      <c r="B12" s="90"/>
      <c r="C12" s="90"/>
      <c r="D12" s="160">
        <f t="shared" si="0"/>
        <v>0</v>
      </c>
      <c r="E12" s="141">
        <v>2</v>
      </c>
      <c r="F12" s="141"/>
      <c r="G12" s="86">
        <f>SUM(E12:F12)</f>
        <v>2</v>
      </c>
      <c r="H12" s="87" t="s">
        <v>113</v>
      </c>
      <c r="I12" s="161">
        <f>D12+G12</f>
        <v>2</v>
      </c>
    </row>
    <row r="13" spans="1:9" ht="12.75">
      <c r="A13" s="33" t="s">
        <v>11</v>
      </c>
      <c r="B13" s="90">
        <v>407</v>
      </c>
      <c r="C13" s="90">
        <v>6</v>
      </c>
      <c r="D13" s="160">
        <f t="shared" si="0"/>
        <v>413</v>
      </c>
      <c r="E13" s="141"/>
      <c r="F13" s="141"/>
      <c r="G13" s="86"/>
      <c r="H13" s="87"/>
      <c r="I13" s="161">
        <f>D13+G13</f>
        <v>413</v>
      </c>
    </row>
    <row r="14" spans="1:9" ht="12.75">
      <c r="A14" s="33" t="s">
        <v>12</v>
      </c>
      <c r="B14" s="90">
        <v>22</v>
      </c>
      <c r="C14" s="90"/>
      <c r="D14" s="160">
        <f t="shared" si="0"/>
        <v>22</v>
      </c>
      <c r="E14" s="141"/>
      <c r="F14" s="141"/>
      <c r="G14" s="86"/>
      <c r="H14" s="87"/>
      <c r="I14" s="161">
        <f>D14+G14</f>
        <v>22</v>
      </c>
    </row>
    <row r="15" spans="1:9" s="6" customFormat="1" ht="12.75">
      <c r="A15" s="29" t="s">
        <v>13</v>
      </c>
      <c r="B15" s="85">
        <f>SUM(B16:B22)</f>
        <v>18218</v>
      </c>
      <c r="C15" s="85">
        <f>SUM(C16:C22)</f>
        <v>314</v>
      </c>
      <c r="D15" s="160">
        <f t="shared" si="0"/>
        <v>18532</v>
      </c>
      <c r="E15" s="86"/>
      <c r="F15" s="86"/>
      <c r="G15" s="86"/>
      <c r="H15" s="87"/>
      <c r="I15" s="161">
        <f>SUM(I16:I22)</f>
        <v>18532</v>
      </c>
    </row>
    <row r="16" spans="1:9" ht="12.75">
      <c r="A16" s="33" t="s">
        <v>14</v>
      </c>
      <c r="B16" s="90"/>
      <c r="C16" s="90"/>
      <c r="D16" s="160"/>
      <c r="E16" s="141"/>
      <c r="F16" s="141"/>
      <c r="G16" s="86"/>
      <c r="H16" s="87"/>
      <c r="I16" s="161"/>
    </row>
    <row r="17" spans="1:9" ht="12.75">
      <c r="A17" s="33" t="s">
        <v>15</v>
      </c>
      <c r="B17" s="90">
        <v>13417</v>
      </c>
      <c r="C17" s="90"/>
      <c r="D17" s="160">
        <f t="shared" si="0"/>
        <v>13417</v>
      </c>
      <c r="E17" s="141"/>
      <c r="F17" s="141"/>
      <c r="G17" s="86"/>
      <c r="H17" s="87"/>
      <c r="I17" s="161">
        <f>D17+G17</f>
        <v>13417</v>
      </c>
    </row>
    <row r="18" spans="1:9" ht="12.75">
      <c r="A18" s="33" t="s">
        <v>16</v>
      </c>
      <c r="B18" s="90">
        <v>3478</v>
      </c>
      <c r="C18" s="90">
        <v>151</v>
      </c>
      <c r="D18" s="160">
        <f t="shared" si="0"/>
        <v>3629</v>
      </c>
      <c r="E18" s="141"/>
      <c r="F18" s="141"/>
      <c r="G18" s="86"/>
      <c r="H18" s="87"/>
      <c r="I18" s="161">
        <f>D18+G18</f>
        <v>3629</v>
      </c>
    </row>
    <row r="19" spans="1:9" ht="12.75">
      <c r="A19" s="33" t="s">
        <v>17</v>
      </c>
      <c r="B19" s="90">
        <v>280</v>
      </c>
      <c r="C19" s="90">
        <v>18</v>
      </c>
      <c r="D19" s="160">
        <f t="shared" si="0"/>
        <v>298</v>
      </c>
      <c r="E19" s="141"/>
      <c r="F19" s="141"/>
      <c r="G19" s="86"/>
      <c r="H19" s="87"/>
      <c r="I19" s="161">
        <f>D19+G19</f>
        <v>298</v>
      </c>
    </row>
    <row r="20" spans="1:9" ht="12.75">
      <c r="A20" s="33" t="s">
        <v>18</v>
      </c>
      <c r="B20" s="90">
        <v>568</v>
      </c>
      <c r="C20" s="90">
        <v>112</v>
      </c>
      <c r="D20" s="160">
        <f t="shared" si="0"/>
        <v>680</v>
      </c>
      <c r="E20" s="141"/>
      <c r="F20" s="141"/>
      <c r="G20" s="86"/>
      <c r="H20" s="87"/>
      <c r="I20" s="161">
        <f>D20+G20</f>
        <v>680</v>
      </c>
    </row>
    <row r="21" spans="1:9" ht="12.75">
      <c r="A21" s="33" t="s">
        <v>19</v>
      </c>
      <c r="B21" s="90">
        <v>475</v>
      </c>
      <c r="C21" s="90">
        <v>33</v>
      </c>
      <c r="D21" s="160">
        <f t="shared" si="0"/>
        <v>508</v>
      </c>
      <c r="E21" s="141"/>
      <c r="F21" s="141"/>
      <c r="G21" s="86"/>
      <c r="H21" s="87"/>
      <c r="I21" s="161">
        <f>D21+G21</f>
        <v>508</v>
      </c>
    </row>
    <row r="22" spans="1:9" ht="12.75">
      <c r="A22" s="33" t="s">
        <v>20</v>
      </c>
      <c r="B22" s="90"/>
      <c r="C22" s="90"/>
      <c r="D22" s="160"/>
      <c r="E22" s="141"/>
      <c r="F22" s="141"/>
      <c r="G22" s="86"/>
      <c r="H22" s="87"/>
      <c r="I22" s="88"/>
    </row>
    <row r="23" spans="1:9" s="6" customFormat="1" ht="12.75">
      <c r="A23" s="29" t="s">
        <v>21</v>
      </c>
      <c r="B23" s="85">
        <f>SUM(B24:B30)</f>
        <v>2976</v>
      </c>
      <c r="C23" s="85">
        <f>SUM(C24:C30)</f>
        <v>0</v>
      </c>
      <c r="D23" s="89">
        <f t="shared" si="0"/>
        <v>2976</v>
      </c>
      <c r="E23" s="86">
        <f>SUM(E24:E30)</f>
        <v>-655</v>
      </c>
      <c r="F23" s="86"/>
      <c r="G23" s="86">
        <f>SUM(E23:F23)</f>
        <v>-655</v>
      </c>
      <c r="H23" s="87" t="s">
        <v>114</v>
      </c>
      <c r="I23" s="88">
        <f>D23+G23</f>
        <v>2321</v>
      </c>
    </row>
    <row r="24" spans="1:9" ht="12.75">
      <c r="A24" s="33" t="s">
        <v>22</v>
      </c>
      <c r="B24" s="90">
        <v>655</v>
      </c>
      <c r="C24" s="90"/>
      <c r="D24" s="160">
        <f t="shared" si="0"/>
        <v>655</v>
      </c>
      <c r="E24" s="141">
        <v>-655</v>
      </c>
      <c r="F24" s="141"/>
      <c r="G24" s="86">
        <f>SUM(E24:F24)</f>
        <v>-655</v>
      </c>
      <c r="H24" s="87" t="s">
        <v>114</v>
      </c>
      <c r="I24" s="161">
        <f>D24+G24</f>
        <v>0</v>
      </c>
    </row>
    <row r="25" spans="1:9" ht="12.75">
      <c r="A25" s="33" t="s">
        <v>110</v>
      </c>
      <c r="B25" s="90">
        <v>2250</v>
      </c>
      <c r="C25" s="90"/>
      <c r="D25" s="160">
        <f t="shared" si="0"/>
        <v>2250</v>
      </c>
      <c r="E25" s="141"/>
      <c r="F25" s="141"/>
      <c r="G25" s="86"/>
      <c r="H25" s="87"/>
      <c r="I25" s="161">
        <f>D25+G25</f>
        <v>2250</v>
      </c>
    </row>
    <row r="26" spans="1:9" ht="12.75">
      <c r="A26" s="33" t="s">
        <v>23</v>
      </c>
      <c r="B26" s="90">
        <v>2</v>
      </c>
      <c r="C26" s="90"/>
      <c r="D26" s="160">
        <f t="shared" si="0"/>
        <v>2</v>
      </c>
      <c r="E26" s="141"/>
      <c r="F26" s="141"/>
      <c r="G26" s="86"/>
      <c r="H26" s="87"/>
      <c r="I26" s="161">
        <f>D26+G26</f>
        <v>2</v>
      </c>
    </row>
    <row r="27" spans="1:9" ht="12.75">
      <c r="A27" s="33" t="s">
        <v>101</v>
      </c>
      <c r="B27" s="90">
        <v>69</v>
      </c>
      <c r="C27" s="90"/>
      <c r="D27" s="160">
        <f t="shared" si="0"/>
        <v>69</v>
      </c>
      <c r="E27" s="141"/>
      <c r="F27" s="141"/>
      <c r="G27" s="86"/>
      <c r="H27" s="87"/>
      <c r="I27" s="161">
        <f>D27+G27</f>
        <v>69</v>
      </c>
    </row>
    <row r="28" spans="1:9" ht="12.75">
      <c r="A28" s="33" t="s">
        <v>24</v>
      </c>
      <c r="B28" s="90"/>
      <c r="C28" s="90"/>
      <c r="D28" s="160"/>
      <c r="E28" s="141"/>
      <c r="F28" s="141"/>
      <c r="G28" s="86"/>
      <c r="H28" s="87"/>
      <c r="I28" s="161"/>
    </row>
    <row r="29" spans="1:9" ht="12.75">
      <c r="A29" s="33" t="s">
        <v>25</v>
      </c>
      <c r="B29" s="90"/>
      <c r="C29" s="90"/>
      <c r="D29" s="160"/>
      <c r="E29" s="141"/>
      <c r="F29" s="141"/>
      <c r="G29" s="86"/>
      <c r="H29" s="87"/>
      <c r="I29" s="161"/>
    </row>
    <row r="30" spans="1:9" ht="12.75">
      <c r="A30" s="33" t="s">
        <v>26</v>
      </c>
      <c r="B30" s="90"/>
      <c r="C30" s="90"/>
      <c r="D30" s="160"/>
      <c r="E30" s="141"/>
      <c r="F30" s="141"/>
      <c r="G30" s="86"/>
      <c r="H30" s="87"/>
      <c r="I30" s="161"/>
    </row>
    <row r="31" spans="1:9" s="6" customFormat="1" ht="12.75">
      <c r="A31" s="29" t="s">
        <v>27</v>
      </c>
      <c r="B31" s="85">
        <v>5</v>
      </c>
      <c r="C31" s="85"/>
      <c r="D31" s="89">
        <f t="shared" si="0"/>
        <v>5</v>
      </c>
      <c r="E31" s="86"/>
      <c r="F31" s="86"/>
      <c r="G31" s="86"/>
      <c r="H31" s="87"/>
      <c r="I31" s="88">
        <f>D31+G31</f>
        <v>5</v>
      </c>
    </row>
    <row r="32" spans="1:9" ht="12.75">
      <c r="A32" s="29" t="s">
        <v>28</v>
      </c>
      <c r="B32" s="85">
        <f>SUM(B33+B39+B46+B49)</f>
        <v>21964</v>
      </c>
      <c r="C32" s="85">
        <f>SUM(C33+C39+C46+C49)</f>
        <v>692</v>
      </c>
      <c r="D32" s="89">
        <f t="shared" si="0"/>
        <v>22656</v>
      </c>
      <c r="E32" s="86">
        <f>SUM(E33+E39+E46+E49)</f>
        <v>-20</v>
      </c>
      <c r="F32" s="86">
        <f>SUM(F33+F39+F37+F46+F49)</f>
        <v>-1</v>
      </c>
      <c r="G32" s="86">
        <f>SUM(E32:F32)</f>
        <v>-21</v>
      </c>
      <c r="H32" s="87" t="s">
        <v>115</v>
      </c>
      <c r="I32" s="88">
        <f>SUM(I33+I39+I46+I49)</f>
        <v>22635</v>
      </c>
    </row>
    <row r="33" spans="1:9" s="6" customFormat="1" ht="12.75">
      <c r="A33" s="29" t="s">
        <v>29</v>
      </c>
      <c r="B33" s="85">
        <f>SUM(B34:B38)</f>
        <v>10938</v>
      </c>
      <c r="C33" s="85">
        <f>SUM(C34:C38)</f>
        <v>557</v>
      </c>
      <c r="D33" s="85">
        <f>SUM(D34:D38)</f>
        <v>11495</v>
      </c>
      <c r="E33" s="86">
        <f>SUM(E34:E38)</f>
        <v>-8</v>
      </c>
      <c r="F33" s="86">
        <f>SUM(F34:F38)</f>
        <v>-1</v>
      </c>
      <c r="G33" s="86">
        <f>SUM(E33:F33)</f>
        <v>-9</v>
      </c>
      <c r="H33" s="87" t="s">
        <v>102</v>
      </c>
      <c r="I33" s="88">
        <f>SUM(I34:I38)</f>
        <v>11486</v>
      </c>
    </row>
    <row r="34" spans="1:9" ht="12.75">
      <c r="A34" s="33" t="s">
        <v>30</v>
      </c>
      <c r="B34" s="90">
        <v>1720</v>
      </c>
      <c r="C34" s="90">
        <v>287</v>
      </c>
      <c r="D34" s="160">
        <f t="shared" si="0"/>
        <v>2007</v>
      </c>
      <c r="E34" s="141"/>
      <c r="F34" s="141"/>
      <c r="G34" s="86"/>
      <c r="H34" s="87"/>
      <c r="I34" s="161">
        <f>D34+G34</f>
        <v>2007</v>
      </c>
    </row>
    <row r="35" spans="1:9" ht="12.75">
      <c r="A35" s="33" t="s">
        <v>31</v>
      </c>
      <c r="B35" s="90">
        <v>7080</v>
      </c>
      <c r="C35" s="90">
        <v>64</v>
      </c>
      <c r="D35" s="160">
        <f t="shared" si="0"/>
        <v>7144</v>
      </c>
      <c r="E35" s="141">
        <v>-8</v>
      </c>
      <c r="F35" s="141">
        <v>-1</v>
      </c>
      <c r="G35" s="86">
        <f>SUM(E35:F35)</f>
        <v>-9</v>
      </c>
      <c r="H35" s="87" t="s">
        <v>102</v>
      </c>
      <c r="I35" s="161">
        <f>D35+G35</f>
        <v>7135</v>
      </c>
    </row>
    <row r="36" spans="1:9" ht="12.75">
      <c r="A36" s="33" t="s">
        <v>32</v>
      </c>
      <c r="B36" s="90">
        <v>1999</v>
      </c>
      <c r="C36" s="90">
        <v>85</v>
      </c>
      <c r="D36" s="160">
        <f t="shared" si="0"/>
        <v>2084</v>
      </c>
      <c r="E36" s="141"/>
      <c r="F36" s="141"/>
      <c r="G36" s="86"/>
      <c r="H36" s="87"/>
      <c r="I36" s="161">
        <f>D36+G36</f>
        <v>2084</v>
      </c>
    </row>
    <row r="37" spans="1:9" ht="12.75">
      <c r="A37" s="33" t="s">
        <v>33</v>
      </c>
      <c r="B37" s="90">
        <v>12</v>
      </c>
      <c r="C37" s="90">
        <v>121</v>
      </c>
      <c r="D37" s="160">
        <f t="shared" si="0"/>
        <v>133</v>
      </c>
      <c r="E37" s="141"/>
      <c r="F37" s="141"/>
      <c r="G37" s="86"/>
      <c r="H37" s="87"/>
      <c r="I37" s="161">
        <f>D37+G37</f>
        <v>133</v>
      </c>
    </row>
    <row r="38" spans="1:9" ht="12.75">
      <c r="A38" s="33" t="s">
        <v>34</v>
      </c>
      <c r="B38" s="90">
        <v>127</v>
      </c>
      <c r="C38" s="90"/>
      <c r="D38" s="160">
        <f t="shared" si="0"/>
        <v>127</v>
      </c>
      <c r="E38" s="141"/>
      <c r="F38" s="141"/>
      <c r="G38" s="86"/>
      <c r="H38" s="87"/>
      <c r="I38" s="161">
        <f>D38+G38</f>
        <v>127</v>
      </c>
    </row>
    <row r="39" spans="1:9" s="6" customFormat="1" ht="12.75">
      <c r="A39" s="29" t="s">
        <v>35</v>
      </c>
      <c r="B39" s="85">
        <f>SUM(B40:B45)</f>
        <v>9283</v>
      </c>
      <c r="C39" s="85">
        <f>SUM(C40:C44)</f>
        <v>87</v>
      </c>
      <c r="D39" s="89">
        <f t="shared" si="0"/>
        <v>9370</v>
      </c>
      <c r="E39" s="86">
        <f>SUM(E40:E45)</f>
        <v>-12</v>
      </c>
      <c r="F39" s="86"/>
      <c r="G39" s="86">
        <f>SUM(E39:F39)</f>
        <v>-12</v>
      </c>
      <c r="H39" s="87">
        <v>9</v>
      </c>
      <c r="I39" s="91">
        <f>SUM(I40:I45)</f>
        <v>9358</v>
      </c>
    </row>
    <row r="40" spans="1:9" ht="12.75">
      <c r="A40" s="33" t="s">
        <v>36</v>
      </c>
      <c r="B40" s="90">
        <v>7245</v>
      </c>
      <c r="C40" s="90">
        <v>77</v>
      </c>
      <c r="D40" s="160">
        <f t="shared" si="0"/>
        <v>7322</v>
      </c>
      <c r="E40" s="141"/>
      <c r="F40" s="141"/>
      <c r="G40" s="86"/>
      <c r="H40" s="87"/>
      <c r="I40" s="161">
        <f>D40+G40</f>
        <v>7322</v>
      </c>
    </row>
    <row r="41" spans="1:9" ht="12.75">
      <c r="A41" s="33" t="s">
        <v>37</v>
      </c>
      <c r="B41" s="90">
        <v>131</v>
      </c>
      <c r="C41" s="90">
        <v>9</v>
      </c>
      <c r="D41" s="160">
        <f t="shared" si="0"/>
        <v>140</v>
      </c>
      <c r="E41" s="141"/>
      <c r="F41" s="141"/>
      <c r="G41" s="86"/>
      <c r="H41" s="87"/>
      <c r="I41" s="161">
        <f>D41+G41</f>
        <v>140</v>
      </c>
    </row>
    <row r="42" spans="1:9" ht="12.75">
      <c r="A42" s="33" t="s">
        <v>38</v>
      </c>
      <c r="B42" s="90">
        <v>12</v>
      </c>
      <c r="C42" s="90"/>
      <c r="D42" s="160">
        <f t="shared" si="0"/>
        <v>12</v>
      </c>
      <c r="E42" s="141">
        <v>-12</v>
      </c>
      <c r="F42" s="141"/>
      <c r="G42" s="86">
        <f>SUM(E42:F42)</f>
        <v>-12</v>
      </c>
      <c r="H42" s="87" t="s">
        <v>69</v>
      </c>
      <c r="I42" s="161"/>
    </row>
    <row r="43" spans="1:9" ht="12.75">
      <c r="A43" s="33" t="s">
        <v>39</v>
      </c>
      <c r="B43" s="90"/>
      <c r="C43" s="90"/>
      <c r="D43" s="160"/>
      <c r="E43" s="141"/>
      <c r="F43" s="141"/>
      <c r="G43" s="86"/>
      <c r="H43" s="87"/>
      <c r="I43" s="161"/>
    </row>
    <row r="44" spans="1:9" ht="12.75">
      <c r="A44" s="33" t="s">
        <v>40</v>
      </c>
      <c r="B44" s="90">
        <v>1895</v>
      </c>
      <c r="C44" s="90">
        <v>1</v>
      </c>
      <c r="D44" s="160">
        <f t="shared" si="0"/>
        <v>1896</v>
      </c>
      <c r="E44" s="141"/>
      <c r="F44" s="141"/>
      <c r="G44" s="86"/>
      <c r="H44" s="87"/>
      <c r="I44" s="161">
        <f>D44+G44</f>
        <v>1896</v>
      </c>
    </row>
    <row r="45" spans="1:9" ht="12.75">
      <c r="A45" s="33" t="s">
        <v>100</v>
      </c>
      <c r="B45" s="90"/>
      <c r="C45" s="90"/>
      <c r="D45" s="160"/>
      <c r="E45" s="141"/>
      <c r="F45" s="141"/>
      <c r="G45" s="86"/>
      <c r="H45" s="87"/>
      <c r="I45" s="88"/>
    </row>
    <row r="46" spans="1:9" s="6" customFormat="1" ht="12.75">
      <c r="A46" s="29" t="s">
        <v>41</v>
      </c>
      <c r="B46" s="85">
        <f>SUM(B47:B48)</f>
        <v>0</v>
      </c>
      <c r="C46" s="92">
        <f>SUM(C47:C48)</f>
        <v>0</v>
      </c>
      <c r="D46" s="89">
        <f t="shared" si="0"/>
        <v>0</v>
      </c>
      <c r="E46" s="142"/>
      <c r="F46" s="86"/>
      <c r="G46" s="86"/>
      <c r="H46" s="87"/>
      <c r="I46" s="88"/>
    </row>
    <row r="47" spans="1:9" ht="12.75">
      <c r="A47" s="33" t="s">
        <v>42</v>
      </c>
      <c r="B47" s="90"/>
      <c r="C47" s="93"/>
      <c r="D47" s="89"/>
      <c r="E47" s="143"/>
      <c r="F47" s="141"/>
      <c r="G47" s="86"/>
      <c r="H47" s="87"/>
      <c r="I47" s="88"/>
    </row>
    <row r="48" spans="1:9" ht="12.75">
      <c r="A48" s="33" t="s">
        <v>43</v>
      </c>
      <c r="B48" s="90"/>
      <c r="C48" s="93"/>
      <c r="D48" s="89"/>
      <c r="E48" s="143"/>
      <c r="F48" s="141"/>
      <c r="G48" s="86"/>
      <c r="H48" s="87"/>
      <c r="I48" s="88"/>
    </row>
    <row r="49" spans="1:9" s="6" customFormat="1" ht="12.75">
      <c r="A49" s="29" t="s">
        <v>44</v>
      </c>
      <c r="B49" s="85">
        <f>SUM(B50:B52)</f>
        <v>1743</v>
      </c>
      <c r="C49" s="92">
        <f>SUM(C50:C52)</f>
        <v>48</v>
      </c>
      <c r="D49" s="89">
        <f t="shared" si="0"/>
        <v>1791</v>
      </c>
      <c r="E49" s="142"/>
      <c r="F49" s="86"/>
      <c r="G49" s="86"/>
      <c r="H49" s="87"/>
      <c r="I49" s="88">
        <f>SUM(I50:I52)</f>
        <v>1791</v>
      </c>
    </row>
    <row r="50" spans="1:9" ht="12.75">
      <c r="A50" s="33" t="s">
        <v>45</v>
      </c>
      <c r="B50" s="90">
        <v>21</v>
      </c>
      <c r="C50" s="93">
        <v>11</v>
      </c>
      <c r="D50" s="160">
        <f t="shared" si="0"/>
        <v>32</v>
      </c>
      <c r="E50" s="143"/>
      <c r="F50" s="141"/>
      <c r="G50" s="86"/>
      <c r="H50" s="87"/>
      <c r="I50" s="161">
        <f>D50+G50</f>
        <v>32</v>
      </c>
    </row>
    <row r="51" spans="1:9" ht="12.75">
      <c r="A51" s="33" t="s">
        <v>46</v>
      </c>
      <c r="B51" s="90">
        <v>1722</v>
      </c>
      <c r="C51" s="93">
        <v>37</v>
      </c>
      <c r="D51" s="160">
        <f t="shared" si="0"/>
        <v>1759</v>
      </c>
      <c r="E51" s="143"/>
      <c r="F51" s="141"/>
      <c r="G51" s="86"/>
      <c r="H51" s="87"/>
      <c r="I51" s="161">
        <f>D51+G51</f>
        <v>1759</v>
      </c>
    </row>
    <row r="52" spans="1:9" ht="12.75">
      <c r="A52" s="33" t="s">
        <v>47</v>
      </c>
      <c r="B52" s="90"/>
      <c r="C52" s="93"/>
      <c r="D52" s="160"/>
      <c r="E52" s="143"/>
      <c r="F52" s="141"/>
      <c r="G52" s="86"/>
      <c r="H52" s="87"/>
      <c r="I52" s="88"/>
    </row>
    <row r="53" spans="1:9" ht="12.75">
      <c r="A53" s="29" t="s">
        <v>48</v>
      </c>
      <c r="B53" s="85">
        <f>SUM(B54:B55)</f>
        <v>1912</v>
      </c>
      <c r="C53" s="92">
        <f>SUM(C54:C55)</f>
        <v>11</v>
      </c>
      <c r="D53" s="88">
        <f>SUM(D54:D55)</f>
        <v>1923</v>
      </c>
      <c r="E53" s="143"/>
      <c r="F53" s="141"/>
      <c r="G53" s="86"/>
      <c r="H53" s="87"/>
      <c r="I53" s="88">
        <f>SUM(I54:I55)</f>
        <v>1923</v>
      </c>
    </row>
    <row r="54" spans="1:9" ht="12.75">
      <c r="A54" s="33" t="s">
        <v>111</v>
      </c>
      <c r="B54" s="90">
        <v>2</v>
      </c>
      <c r="C54" s="93">
        <v>10</v>
      </c>
      <c r="D54" s="160">
        <f t="shared" si="0"/>
        <v>12</v>
      </c>
      <c r="E54" s="143"/>
      <c r="F54" s="141"/>
      <c r="G54" s="86"/>
      <c r="H54" s="87"/>
      <c r="I54" s="161">
        <f>D54+G54</f>
        <v>12</v>
      </c>
    </row>
    <row r="55" spans="1:9" ht="12.75">
      <c r="A55" s="33" t="s">
        <v>49</v>
      </c>
      <c r="B55" s="90">
        <v>1910</v>
      </c>
      <c r="C55" s="93">
        <v>1</v>
      </c>
      <c r="D55" s="160">
        <f t="shared" si="0"/>
        <v>1911</v>
      </c>
      <c r="E55" s="143"/>
      <c r="F55" s="86"/>
      <c r="G55" s="86"/>
      <c r="H55" s="87"/>
      <c r="I55" s="161">
        <f>D55+G55</f>
        <v>1911</v>
      </c>
    </row>
    <row r="56" spans="1:9" ht="13.5" thickBot="1">
      <c r="A56" s="34" t="s">
        <v>50</v>
      </c>
      <c r="B56" s="94">
        <f>SUM(B53+B32+B7)</f>
        <v>47267</v>
      </c>
      <c r="C56" s="95">
        <f>SUM(C53+C32+C7)</f>
        <v>1023</v>
      </c>
      <c r="D56" s="96">
        <f>SUM(D53+D32+D7)</f>
        <v>48290</v>
      </c>
      <c r="E56" s="144">
        <f>SUM(E53+E32+E7)</f>
        <v>-673</v>
      </c>
      <c r="F56" s="145">
        <f>SUM(F53+F32+F7)</f>
        <v>-1</v>
      </c>
      <c r="G56" s="145">
        <f>SUM(E56:F56)</f>
        <v>-674</v>
      </c>
      <c r="H56" s="97"/>
      <c r="I56" s="96">
        <f>SUM(I53+I32+I7)</f>
        <v>47616</v>
      </c>
    </row>
    <row r="57" spans="1:10" s="46" customFormat="1" ht="18" customHeight="1">
      <c r="A57" s="37"/>
      <c r="B57" s="38"/>
      <c r="C57" s="38"/>
      <c r="D57" s="39"/>
      <c r="E57" s="40"/>
      <c r="F57" s="41"/>
      <c r="G57" s="42"/>
      <c r="H57" s="43"/>
      <c r="I57" s="44"/>
      <c r="J57" s="45"/>
    </row>
    <row r="58" spans="1:10" s="46" customFormat="1" ht="18" customHeight="1">
      <c r="A58" s="37"/>
      <c r="B58" s="38"/>
      <c r="C58" s="38"/>
      <c r="G58" s="47"/>
      <c r="H58" s="48"/>
      <c r="J58" s="45"/>
    </row>
    <row r="59" spans="1:10" s="46" customFormat="1" ht="18" customHeight="1">
      <c r="A59" s="37"/>
      <c r="B59" s="38"/>
      <c r="C59" s="38"/>
      <c r="G59" s="47"/>
      <c r="H59" s="48"/>
      <c r="J59" s="45"/>
    </row>
    <row r="60" spans="1:10" s="46" customFormat="1" ht="18" customHeight="1">
      <c r="A60" s="37"/>
      <c r="B60" s="38"/>
      <c r="C60" s="38"/>
      <c r="G60" s="47"/>
      <c r="H60" s="48"/>
      <c r="I60" s="49" t="s">
        <v>51</v>
      </c>
      <c r="J60" s="45"/>
    </row>
    <row r="61" spans="1:10" s="46" customFormat="1" ht="18" customHeight="1">
      <c r="A61" s="37"/>
      <c r="B61" s="38"/>
      <c r="C61" s="38"/>
      <c r="G61" s="47"/>
      <c r="H61" s="48"/>
      <c r="I61" s="49"/>
      <c r="J61" s="45"/>
    </row>
    <row r="62" spans="1:10" s="46" customFormat="1" ht="21" customHeight="1" thickBot="1">
      <c r="A62" s="37"/>
      <c r="B62" s="38"/>
      <c r="C62" s="38"/>
      <c r="D62" s="39"/>
      <c r="E62" s="40"/>
      <c r="F62" s="41"/>
      <c r="G62" s="42"/>
      <c r="H62" s="43"/>
      <c r="I62" s="44"/>
      <c r="J62" s="45"/>
    </row>
    <row r="63" spans="1:10" ht="28.5" customHeight="1" thickBot="1">
      <c r="A63" s="7" t="s">
        <v>117</v>
      </c>
      <c r="B63" s="8" t="s">
        <v>104</v>
      </c>
      <c r="C63" s="8" t="s">
        <v>105</v>
      </c>
      <c r="D63" s="9" t="s">
        <v>1</v>
      </c>
      <c r="E63" s="10" t="s">
        <v>52</v>
      </c>
      <c r="F63" s="11"/>
      <c r="G63" s="12" t="s">
        <v>2</v>
      </c>
      <c r="H63" s="13" t="s">
        <v>3</v>
      </c>
      <c r="I63" s="9" t="s">
        <v>1</v>
      </c>
      <c r="J63" s="14"/>
    </row>
    <row r="64" spans="1:10" ht="28.5" customHeight="1">
      <c r="A64" s="15"/>
      <c r="B64" s="16" t="s">
        <v>4</v>
      </c>
      <c r="C64" s="17">
        <v>1</v>
      </c>
      <c r="D64" s="18"/>
      <c r="E64" s="8" t="s">
        <v>104</v>
      </c>
      <c r="F64" s="8" t="s">
        <v>105</v>
      </c>
      <c r="G64" s="19" t="s">
        <v>5</v>
      </c>
      <c r="H64" s="20"/>
      <c r="I64" s="21"/>
      <c r="J64" s="22"/>
    </row>
    <row r="65" spans="1:9" ht="15" thickBot="1">
      <c r="A65" s="23" t="s">
        <v>53</v>
      </c>
      <c r="B65" s="24" t="s">
        <v>106</v>
      </c>
      <c r="C65" s="24" t="s">
        <v>106</v>
      </c>
      <c r="D65" s="25" t="s">
        <v>106</v>
      </c>
      <c r="E65" s="26" t="s">
        <v>4</v>
      </c>
      <c r="F65" s="27">
        <v>1</v>
      </c>
      <c r="G65" s="25" t="s">
        <v>106</v>
      </c>
      <c r="H65" s="28"/>
      <c r="I65" s="25" t="s">
        <v>106</v>
      </c>
    </row>
    <row r="66" spans="1:9" s="6" customFormat="1" ht="12.75">
      <c r="A66" s="15" t="s">
        <v>54</v>
      </c>
      <c r="B66" s="146">
        <f>SUM(B67+B68+B69+B70+B71+B72+B75+B78+B83)</f>
        <v>39725</v>
      </c>
      <c r="C66" s="146">
        <f>SUM(C67+C68+C69+C70+C71+C72+C75+C78+C83)</f>
        <v>532</v>
      </c>
      <c r="D66" s="139">
        <f aca="true" t="shared" si="1" ref="D66:D78">SUM(B66:C66)</f>
        <v>40257</v>
      </c>
      <c r="E66" s="103">
        <f>SUM(E67+E68+E69+E70+E71+E72+E75+E78+E83)</f>
        <v>-11</v>
      </c>
      <c r="F66" s="103">
        <f>SUM(F67+F68+F69+F70+F71+F72+F75+F78+F83)</f>
        <v>-651</v>
      </c>
      <c r="G66" s="147">
        <f>SUM(E66:F66)</f>
        <v>-662</v>
      </c>
      <c r="H66" s="148" t="s">
        <v>120</v>
      </c>
      <c r="I66" s="149">
        <f>SUM(I67+I68+I69+I70+I71+I72+I75+I78+I83)</f>
        <v>39595</v>
      </c>
    </row>
    <row r="67" spans="1:9" s="6" customFormat="1" ht="12.75">
      <c r="A67" s="15" t="s">
        <v>55</v>
      </c>
      <c r="B67" s="146">
        <v>7040</v>
      </c>
      <c r="C67" s="146">
        <v>650</v>
      </c>
      <c r="D67" s="139">
        <f t="shared" si="1"/>
        <v>7690</v>
      </c>
      <c r="E67" s="103"/>
      <c r="F67" s="103">
        <v>-650</v>
      </c>
      <c r="G67" s="147">
        <f aca="true" t="shared" si="2" ref="G67:G113">SUM(E67:F67)</f>
        <v>-650</v>
      </c>
      <c r="H67" s="150" t="s">
        <v>114</v>
      </c>
      <c r="I67" s="151">
        <f>D67+G67</f>
        <v>7040</v>
      </c>
    </row>
    <row r="68" spans="1:9" s="6" customFormat="1" ht="12.75">
      <c r="A68" s="15" t="s">
        <v>56</v>
      </c>
      <c r="B68" s="146">
        <v>34777</v>
      </c>
      <c r="C68" s="146">
        <v>0</v>
      </c>
      <c r="D68" s="139">
        <f t="shared" si="1"/>
        <v>34777</v>
      </c>
      <c r="E68" s="103"/>
      <c r="F68" s="103"/>
      <c r="G68" s="147">
        <f t="shared" si="2"/>
        <v>0</v>
      </c>
      <c r="H68" s="150"/>
      <c r="I68" s="151">
        <f>D68+G68</f>
        <v>34777</v>
      </c>
    </row>
    <row r="69" spans="1:9" s="6" customFormat="1" ht="12.75">
      <c r="A69" s="15" t="s">
        <v>57</v>
      </c>
      <c r="B69" s="146"/>
      <c r="C69" s="146"/>
      <c r="D69" s="139">
        <f t="shared" si="1"/>
        <v>0</v>
      </c>
      <c r="E69" s="103"/>
      <c r="F69" s="103"/>
      <c r="G69" s="147">
        <f t="shared" si="2"/>
        <v>0</v>
      </c>
      <c r="H69" s="150"/>
      <c r="I69" s="151">
        <f>D69+G69</f>
        <v>0</v>
      </c>
    </row>
    <row r="70" spans="1:9" s="6" customFormat="1" ht="12.75">
      <c r="A70" s="15" t="s">
        <v>58</v>
      </c>
      <c r="B70" s="146"/>
      <c r="C70" s="146"/>
      <c r="D70" s="139">
        <f t="shared" si="1"/>
        <v>0</v>
      </c>
      <c r="E70" s="103"/>
      <c r="F70" s="103"/>
      <c r="G70" s="147">
        <f t="shared" si="2"/>
        <v>0</v>
      </c>
      <c r="H70" s="150"/>
      <c r="I70" s="151">
        <f>D70+G70</f>
        <v>0</v>
      </c>
    </row>
    <row r="71" spans="1:9" s="6" customFormat="1" ht="12.75">
      <c r="A71" s="15" t="s">
        <v>118</v>
      </c>
      <c r="B71" s="146">
        <v>1000</v>
      </c>
      <c r="C71" s="146"/>
      <c r="D71" s="139">
        <f t="shared" si="1"/>
        <v>1000</v>
      </c>
      <c r="E71" s="103"/>
      <c r="F71" s="103"/>
      <c r="G71" s="147">
        <f t="shared" si="2"/>
        <v>0</v>
      </c>
      <c r="H71" s="150"/>
      <c r="I71" s="151">
        <f>D71+G71</f>
        <v>1000</v>
      </c>
    </row>
    <row r="72" spans="1:9" s="6" customFormat="1" ht="12.75">
      <c r="A72" s="15" t="s">
        <v>59</v>
      </c>
      <c r="B72" s="146">
        <f>SUM(B74-B73)</f>
        <v>0</v>
      </c>
      <c r="C72" s="146">
        <f>SUM(C74-C73)</f>
        <v>0</v>
      </c>
      <c r="D72" s="139">
        <f t="shared" si="1"/>
        <v>0</v>
      </c>
      <c r="E72" s="103"/>
      <c r="F72" s="103">
        <f>SUM(F73:F74)</f>
        <v>0</v>
      </c>
      <c r="G72" s="147">
        <f t="shared" si="2"/>
        <v>0</v>
      </c>
      <c r="H72" s="150"/>
      <c r="I72" s="151">
        <f>SUM(I73:I74)</f>
        <v>0</v>
      </c>
    </row>
    <row r="73" spans="1:9" ht="12.75">
      <c r="A73" s="51" t="s">
        <v>60</v>
      </c>
      <c r="B73" s="146"/>
      <c r="C73" s="146"/>
      <c r="D73" s="139">
        <f t="shared" si="1"/>
        <v>0</v>
      </c>
      <c r="E73" s="102"/>
      <c r="F73" s="102"/>
      <c r="G73" s="147">
        <f t="shared" si="2"/>
        <v>0</v>
      </c>
      <c r="H73" s="150"/>
      <c r="I73" s="151">
        <f>D73+G73</f>
        <v>0</v>
      </c>
    </row>
    <row r="74" spans="1:9" ht="12.75">
      <c r="A74" s="51" t="s">
        <v>61</v>
      </c>
      <c r="B74" s="146"/>
      <c r="C74" s="146"/>
      <c r="D74" s="139">
        <f t="shared" si="1"/>
        <v>0</v>
      </c>
      <c r="E74" s="102"/>
      <c r="F74" s="102"/>
      <c r="G74" s="147">
        <f t="shared" si="2"/>
        <v>0</v>
      </c>
      <c r="H74" s="150"/>
      <c r="I74" s="151">
        <f>D74+G74</f>
        <v>0</v>
      </c>
    </row>
    <row r="75" spans="1:9" s="6" customFormat="1" ht="12.75">
      <c r="A75" s="15" t="s">
        <v>62</v>
      </c>
      <c r="B75" s="146">
        <f>SUM(B76:B77)</f>
        <v>0</v>
      </c>
      <c r="C75" s="146">
        <f>SUM(C76:C77)</f>
        <v>-122</v>
      </c>
      <c r="D75" s="139">
        <f t="shared" si="1"/>
        <v>-122</v>
      </c>
      <c r="E75" s="103">
        <f>SUM(E76:E77)</f>
        <v>0</v>
      </c>
      <c r="F75" s="103">
        <f>SUM(F76:F77)</f>
        <v>0</v>
      </c>
      <c r="G75" s="147">
        <f t="shared" si="2"/>
        <v>0</v>
      </c>
      <c r="H75" s="150"/>
      <c r="I75" s="151">
        <f>D75+G75</f>
        <v>-122</v>
      </c>
    </row>
    <row r="76" spans="1:9" ht="12.75">
      <c r="A76" s="51" t="s">
        <v>63</v>
      </c>
      <c r="B76" s="152"/>
      <c r="C76" s="152"/>
      <c r="D76" s="139">
        <f t="shared" si="1"/>
        <v>0</v>
      </c>
      <c r="E76" s="102"/>
      <c r="F76" s="102"/>
      <c r="G76" s="147">
        <f t="shared" si="2"/>
        <v>0</v>
      </c>
      <c r="H76" s="150"/>
      <c r="I76" s="149">
        <f>D76+G76</f>
        <v>0</v>
      </c>
    </row>
    <row r="77" spans="1:9" ht="12.75">
      <c r="A77" s="51" t="s">
        <v>64</v>
      </c>
      <c r="B77" s="152"/>
      <c r="C77" s="152">
        <v>-122</v>
      </c>
      <c r="D77" s="138">
        <f t="shared" si="1"/>
        <v>-122</v>
      </c>
      <c r="E77" s="102"/>
      <c r="F77" s="102"/>
      <c r="G77" s="147">
        <f t="shared" si="2"/>
        <v>0</v>
      </c>
      <c r="H77" s="153"/>
      <c r="I77" s="149">
        <f>D77+G77</f>
        <v>-122</v>
      </c>
    </row>
    <row r="78" spans="1:9" s="6" customFormat="1" ht="12.75">
      <c r="A78" s="15" t="s">
        <v>65</v>
      </c>
      <c r="B78" s="146">
        <f>SUM(B79:B81)</f>
        <v>-3092</v>
      </c>
      <c r="C78" s="146">
        <f>SUM(C79:C81)</f>
        <v>4</v>
      </c>
      <c r="D78" s="139">
        <f t="shared" si="1"/>
        <v>-3088</v>
      </c>
      <c r="E78" s="103">
        <f>SUM(E79:E80)</f>
        <v>-11</v>
      </c>
      <c r="F78" s="103">
        <f>SUM(F79:F80)</f>
        <v>-1</v>
      </c>
      <c r="G78" s="147">
        <f t="shared" si="2"/>
        <v>-12</v>
      </c>
      <c r="H78" s="150" t="s">
        <v>121</v>
      </c>
      <c r="I78" s="151">
        <f>SUM(I79:I82)</f>
        <v>-3100</v>
      </c>
    </row>
    <row r="79" spans="1:9" ht="12.75">
      <c r="A79" s="51" t="s">
        <v>63</v>
      </c>
      <c r="B79" s="152"/>
      <c r="C79" s="152">
        <v>4</v>
      </c>
      <c r="D79" s="138">
        <f>SUM(B79:C79)</f>
        <v>4</v>
      </c>
      <c r="E79" s="102"/>
      <c r="F79" s="102">
        <v>-1</v>
      </c>
      <c r="G79" s="147">
        <f t="shared" si="2"/>
        <v>-1</v>
      </c>
      <c r="H79" s="153" t="s">
        <v>121</v>
      </c>
      <c r="I79" s="149">
        <f>D79+G79</f>
        <v>3</v>
      </c>
    </row>
    <row r="80" spans="1:9" ht="12.75">
      <c r="A80" s="51" t="s">
        <v>64</v>
      </c>
      <c r="B80" s="152">
        <v>-3092</v>
      </c>
      <c r="C80" s="152"/>
      <c r="D80" s="138">
        <f>SUM(B80:C80)</f>
        <v>-3092</v>
      </c>
      <c r="E80" s="102">
        <v>-11</v>
      </c>
      <c r="F80" s="102"/>
      <c r="G80" s="147">
        <f t="shared" si="2"/>
        <v>-11</v>
      </c>
      <c r="H80" s="150" t="s">
        <v>121</v>
      </c>
      <c r="I80" s="149">
        <f>D80+G80</f>
        <v>-3103</v>
      </c>
    </row>
    <row r="81" spans="1:9" ht="12.75">
      <c r="A81" s="51" t="s">
        <v>66</v>
      </c>
      <c r="B81" s="152"/>
      <c r="C81" s="152"/>
      <c r="D81" s="139">
        <f aca="true" t="shared" si="3" ref="D81:D112">SUM(B81:C81)</f>
        <v>0</v>
      </c>
      <c r="E81" s="102"/>
      <c r="F81" s="102"/>
      <c r="G81" s="147">
        <f t="shared" si="2"/>
        <v>0</v>
      </c>
      <c r="H81" s="150"/>
      <c r="I81" s="149">
        <f>D81+G81</f>
        <v>0</v>
      </c>
    </row>
    <row r="82" spans="1:9" ht="12.75">
      <c r="A82" s="51"/>
      <c r="B82" s="152"/>
      <c r="C82" s="152"/>
      <c r="D82" s="139">
        <f t="shared" si="3"/>
        <v>0</v>
      </c>
      <c r="E82" s="102"/>
      <c r="F82" s="102"/>
      <c r="G82" s="147">
        <f t="shared" si="2"/>
        <v>0</v>
      </c>
      <c r="H82" s="150"/>
      <c r="I82" s="149">
        <f>D82+G82</f>
        <v>0</v>
      </c>
    </row>
    <row r="83" spans="1:9" s="6" customFormat="1" ht="12.75">
      <c r="A83" s="15" t="s">
        <v>67</v>
      </c>
      <c r="B83" s="146"/>
      <c r="C83" s="146"/>
      <c r="D83" s="139">
        <f t="shared" si="3"/>
        <v>0</v>
      </c>
      <c r="E83" s="103"/>
      <c r="F83" s="103"/>
      <c r="G83" s="147">
        <f t="shared" si="2"/>
        <v>0</v>
      </c>
      <c r="H83" s="150"/>
      <c r="I83" s="149">
        <f>D83+G83</f>
        <v>0</v>
      </c>
    </row>
    <row r="84" spans="1:9" ht="12.75">
      <c r="A84" s="51"/>
      <c r="B84" s="152"/>
      <c r="C84" s="152"/>
      <c r="D84" s="139">
        <f t="shared" si="3"/>
        <v>0</v>
      </c>
      <c r="E84" s="102"/>
      <c r="F84" s="102"/>
      <c r="G84" s="147">
        <f t="shared" si="2"/>
        <v>0</v>
      </c>
      <c r="H84" s="150"/>
      <c r="I84" s="149"/>
    </row>
    <row r="85" spans="1:9" s="6" customFormat="1" ht="12.75">
      <c r="A85" s="52" t="s">
        <v>68</v>
      </c>
      <c r="B85" s="103"/>
      <c r="C85" s="103"/>
      <c r="D85" s="139">
        <f t="shared" si="3"/>
        <v>0</v>
      </c>
      <c r="E85" s="103"/>
      <c r="F85" s="103"/>
      <c r="G85" s="147">
        <f t="shared" si="2"/>
        <v>0</v>
      </c>
      <c r="H85" s="150"/>
      <c r="I85" s="149">
        <f>G85</f>
        <v>0</v>
      </c>
    </row>
    <row r="86" spans="1:9" ht="12.75">
      <c r="A86" s="51"/>
      <c r="B86" s="152"/>
      <c r="C86" s="152"/>
      <c r="D86" s="139">
        <f t="shared" si="3"/>
        <v>0</v>
      </c>
      <c r="E86" s="102"/>
      <c r="F86" s="102"/>
      <c r="G86" s="147">
        <f t="shared" si="2"/>
        <v>0</v>
      </c>
      <c r="H86" s="150"/>
      <c r="I86" s="149"/>
    </row>
    <row r="87" spans="1:9" s="6" customFormat="1" ht="12.75">
      <c r="A87" s="15" t="s">
        <v>70</v>
      </c>
      <c r="B87" s="146">
        <f>SUM(B88:B89)</f>
        <v>0</v>
      </c>
      <c r="C87" s="146">
        <f>SUM(C88:C89)</f>
        <v>0</v>
      </c>
      <c r="D87" s="139">
        <f t="shared" si="3"/>
        <v>0</v>
      </c>
      <c r="E87" s="103"/>
      <c r="F87" s="103"/>
      <c r="G87" s="147">
        <f t="shared" si="2"/>
        <v>0</v>
      </c>
      <c r="H87" s="150"/>
      <c r="I87" s="149">
        <f>SUM(I88:I89)</f>
        <v>0</v>
      </c>
    </row>
    <row r="88" spans="1:9" ht="24">
      <c r="A88" s="53" t="s">
        <v>71</v>
      </c>
      <c r="B88" s="152"/>
      <c r="C88" s="152"/>
      <c r="D88" s="139">
        <f t="shared" si="3"/>
        <v>0</v>
      </c>
      <c r="E88" s="102"/>
      <c r="F88" s="102"/>
      <c r="G88" s="147">
        <f t="shared" si="2"/>
        <v>0</v>
      </c>
      <c r="H88" s="150"/>
      <c r="I88" s="149">
        <f>D88+G88</f>
        <v>0</v>
      </c>
    </row>
    <row r="89" spans="1:9" ht="12.75">
      <c r="A89" s="51" t="s">
        <v>72</v>
      </c>
      <c r="B89" s="152"/>
      <c r="C89" s="152"/>
      <c r="D89" s="139">
        <f t="shared" si="3"/>
        <v>0</v>
      </c>
      <c r="E89" s="102"/>
      <c r="F89" s="102"/>
      <c r="G89" s="147">
        <f t="shared" si="2"/>
        <v>0</v>
      </c>
      <c r="H89" s="150"/>
      <c r="I89" s="149">
        <f>D89+G89</f>
        <v>0</v>
      </c>
    </row>
    <row r="90" spans="1:9" s="6" customFormat="1" ht="12.75">
      <c r="A90" s="15" t="s">
        <v>73</v>
      </c>
      <c r="B90" s="146">
        <f>SUM(B91:B94)</f>
        <v>783</v>
      </c>
      <c r="C90" s="146">
        <f>SUM(C92:C94)</f>
        <v>0</v>
      </c>
      <c r="D90" s="139">
        <f t="shared" si="3"/>
        <v>783</v>
      </c>
      <c r="E90" s="103"/>
      <c r="F90" s="103"/>
      <c r="G90" s="147">
        <f t="shared" si="2"/>
        <v>0</v>
      </c>
      <c r="H90" s="150"/>
      <c r="I90" s="149">
        <f>D90-G90</f>
        <v>783</v>
      </c>
    </row>
    <row r="91" spans="1:9" ht="12.75">
      <c r="A91" s="51" t="s">
        <v>74</v>
      </c>
      <c r="B91" s="152">
        <v>783</v>
      </c>
      <c r="C91" s="152"/>
      <c r="D91" s="138">
        <f t="shared" si="3"/>
        <v>783</v>
      </c>
      <c r="E91" s="102"/>
      <c r="F91" s="102"/>
      <c r="G91" s="147">
        <f t="shared" si="2"/>
        <v>0</v>
      </c>
      <c r="H91" s="150"/>
      <c r="I91" s="149">
        <f>D91-G91</f>
        <v>783</v>
      </c>
    </row>
    <row r="92" spans="1:11" ht="12.75">
      <c r="A92" s="51" t="s">
        <v>75</v>
      </c>
      <c r="B92" s="152"/>
      <c r="C92" s="152"/>
      <c r="D92" s="139">
        <f t="shared" si="3"/>
        <v>0</v>
      </c>
      <c r="E92" s="102"/>
      <c r="F92" s="102"/>
      <c r="G92" s="147">
        <f t="shared" si="2"/>
        <v>0</v>
      </c>
      <c r="H92" s="150"/>
      <c r="I92" s="149">
        <f>D92-G92</f>
        <v>0</v>
      </c>
      <c r="K92" s="6"/>
    </row>
    <row r="93" spans="1:9" ht="12.75">
      <c r="A93" s="51" t="s">
        <v>76</v>
      </c>
      <c r="B93" s="152"/>
      <c r="C93" s="152"/>
      <c r="D93" s="139">
        <f t="shared" si="3"/>
        <v>0</v>
      </c>
      <c r="E93" s="102"/>
      <c r="F93" s="102"/>
      <c r="G93" s="147">
        <f t="shared" si="2"/>
        <v>0</v>
      </c>
      <c r="H93" s="150"/>
      <c r="I93" s="149">
        <f>D93-G93</f>
        <v>0</v>
      </c>
    </row>
    <row r="94" spans="1:9" ht="12.75">
      <c r="A94" s="51" t="s">
        <v>77</v>
      </c>
      <c r="B94" s="152"/>
      <c r="C94" s="152"/>
      <c r="D94" s="139">
        <f t="shared" si="3"/>
        <v>0</v>
      </c>
      <c r="E94" s="102"/>
      <c r="F94" s="102"/>
      <c r="G94" s="147">
        <f t="shared" si="2"/>
        <v>0</v>
      </c>
      <c r="H94" s="150"/>
      <c r="I94" s="149">
        <f>D94-G94</f>
        <v>0</v>
      </c>
    </row>
    <row r="95" spans="1:9" ht="12.75">
      <c r="A95" s="15" t="s">
        <v>78</v>
      </c>
      <c r="B95" s="146"/>
      <c r="C95" s="146"/>
      <c r="D95" s="139">
        <f t="shared" si="3"/>
        <v>0</v>
      </c>
      <c r="E95" s="102"/>
      <c r="F95" s="102"/>
      <c r="G95" s="147">
        <f t="shared" si="2"/>
        <v>0</v>
      </c>
      <c r="H95" s="154"/>
      <c r="I95" s="149"/>
    </row>
    <row r="96" spans="1:9" s="6" customFormat="1" ht="12.75">
      <c r="A96" s="15" t="s">
        <v>79</v>
      </c>
      <c r="B96" s="146">
        <f>SUM(B97+B108)</f>
        <v>6406</v>
      </c>
      <c r="C96" s="146">
        <f>SUM(C97+C108)</f>
        <v>457</v>
      </c>
      <c r="D96" s="139">
        <f t="shared" si="3"/>
        <v>6863</v>
      </c>
      <c r="E96" s="103">
        <f>SUM(E97+E108)</f>
        <v>0</v>
      </c>
      <c r="F96" s="103">
        <f>SUM(F97+F108)</f>
        <v>-12</v>
      </c>
      <c r="G96" s="147">
        <f t="shared" si="2"/>
        <v>-12</v>
      </c>
      <c r="H96" s="150" t="s">
        <v>103</v>
      </c>
      <c r="I96" s="149">
        <f>SUM(I97+I108)</f>
        <v>6851</v>
      </c>
    </row>
    <row r="97" spans="1:9" s="6" customFormat="1" ht="12.75">
      <c r="A97" s="15" t="s">
        <v>80</v>
      </c>
      <c r="B97" s="146">
        <f>SUM(B98:B107)</f>
        <v>5628</v>
      </c>
      <c r="C97" s="146">
        <f>SUM(C98:C107)</f>
        <v>454</v>
      </c>
      <c r="D97" s="139">
        <f t="shared" si="3"/>
        <v>6082</v>
      </c>
      <c r="E97" s="103">
        <f>SUM(E98:E107)</f>
        <v>0</v>
      </c>
      <c r="F97" s="103">
        <f>SUM(F98:F107)</f>
        <v>-12</v>
      </c>
      <c r="G97" s="147">
        <f t="shared" si="2"/>
        <v>-12</v>
      </c>
      <c r="H97" s="150" t="s">
        <v>103</v>
      </c>
      <c r="I97" s="151">
        <f>SUM(I98:I107)</f>
        <v>6070</v>
      </c>
    </row>
    <row r="98" spans="1:9" ht="12.75">
      <c r="A98" s="51" t="s">
        <v>81</v>
      </c>
      <c r="B98" s="152">
        <v>285</v>
      </c>
      <c r="C98" s="152"/>
      <c r="D98" s="138">
        <f t="shared" si="3"/>
        <v>285</v>
      </c>
      <c r="E98" s="102"/>
      <c r="F98" s="102"/>
      <c r="G98" s="147">
        <f t="shared" si="2"/>
        <v>0</v>
      </c>
      <c r="H98" s="150"/>
      <c r="I98" s="149">
        <f aca="true" t="shared" si="4" ref="I98:I108">D98+G98</f>
        <v>285</v>
      </c>
    </row>
    <row r="99" spans="1:9" ht="12.75">
      <c r="A99" s="51" t="s">
        <v>82</v>
      </c>
      <c r="B99" s="152">
        <v>2342</v>
      </c>
      <c r="C99" s="152"/>
      <c r="D99" s="138">
        <f t="shared" si="3"/>
        <v>2342</v>
      </c>
      <c r="E99" s="102"/>
      <c r="F99" s="102"/>
      <c r="G99" s="147">
        <f t="shared" si="2"/>
        <v>0</v>
      </c>
      <c r="H99" s="150"/>
      <c r="I99" s="149">
        <f t="shared" si="4"/>
        <v>2342</v>
      </c>
    </row>
    <row r="100" spans="1:9" ht="12.75">
      <c r="A100" s="51" t="s">
        <v>83</v>
      </c>
      <c r="B100" s="152">
        <v>44</v>
      </c>
      <c r="C100" s="152"/>
      <c r="D100" s="138">
        <f t="shared" si="3"/>
        <v>44</v>
      </c>
      <c r="E100" s="102"/>
      <c r="F100" s="102"/>
      <c r="G100" s="147">
        <f t="shared" si="2"/>
        <v>0</v>
      </c>
      <c r="H100" s="150"/>
      <c r="I100" s="149">
        <f t="shared" si="4"/>
        <v>44</v>
      </c>
    </row>
    <row r="101" spans="1:9" ht="12.75">
      <c r="A101" s="51" t="s">
        <v>84</v>
      </c>
      <c r="B101" s="152">
        <v>1740</v>
      </c>
      <c r="C101" s="152">
        <v>189</v>
      </c>
      <c r="D101" s="138">
        <f t="shared" si="3"/>
        <v>1929</v>
      </c>
      <c r="E101" s="102"/>
      <c r="F101" s="102"/>
      <c r="G101" s="147">
        <f t="shared" si="2"/>
        <v>0</v>
      </c>
      <c r="H101" s="150"/>
      <c r="I101" s="149">
        <f t="shared" si="4"/>
        <v>1929</v>
      </c>
    </row>
    <row r="102" spans="1:9" ht="12.75">
      <c r="A102" s="51" t="s">
        <v>85</v>
      </c>
      <c r="B102" s="152"/>
      <c r="C102" s="152"/>
      <c r="D102" s="138">
        <f t="shared" si="3"/>
        <v>0</v>
      </c>
      <c r="E102" s="102"/>
      <c r="F102" s="102"/>
      <c r="G102" s="147">
        <f t="shared" si="2"/>
        <v>0</v>
      </c>
      <c r="H102" s="150"/>
      <c r="I102" s="149">
        <f t="shared" si="4"/>
        <v>0</v>
      </c>
    </row>
    <row r="103" spans="1:9" ht="12.75">
      <c r="A103" s="51" t="s">
        <v>86</v>
      </c>
      <c r="B103" s="152"/>
      <c r="C103" s="152"/>
      <c r="D103" s="138">
        <f t="shared" si="3"/>
        <v>0</v>
      </c>
      <c r="E103" s="102"/>
      <c r="F103" s="102"/>
      <c r="G103" s="147">
        <f t="shared" si="2"/>
        <v>0</v>
      </c>
      <c r="H103" s="150"/>
      <c r="I103" s="149">
        <f t="shared" si="4"/>
        <v>0</v>
      </c>
    </row>
    <row r="104" spans="1:9" ht="12.75">
      <c r="A104" s="51" t="s">
        <v>87</v>
      </c>
      <c r="B104" s="152">
        <v>933</v>
      </c>
      <c r="C104" s="152">
        <v>159</v>
      </c>
      <c r="D104" s="138">
        <f t="shared" si="3"/>
        <v>1092</v>
      </c>
      <c r="E104" s="102"/>
      <c r="F104" s="102"/>
      <c r="G104" s="147">
        <f t="shared" si="2"/>
        <v>0</v>
      </c>
      <c r="H104" s="150"/>
      <c r="I104" s="149">
        <f t="shared" si="4"/>
        <v>1092</v>
      </c>
    </row>
    <row r="105" spans="1:9" ht="12.75">
      <c r="A105" s="51" t="s">
        <v>88</v>
      </c>
      <c r="B105" s="152">
        <v>245</v>
      </c>
      <c r="C105" s="152">
        <v>84</v>
      </c>
      <c r="D105" s="138">
        <f t="shared" si="3"/>
        <v>329</v>
      </c>
      <c r="E105" s="102"/>
      <c r="F105" s="102"/>
      <c r="G105" s="147">
        <f t="shared" si="2"/>
        <v>0</v>
      </c>
      <c r="H105" s="150"/>
      <c r="I105" s="149">
        <f t="shared" si="4"/>
        <v>329</v>
      </c>
    </row>
    <row r="106" spans="1:9" ht="12.75">
      <c r="A106" s="51" t="s">
        <v>119</v>
      </c>
      <c r="B106" s="152"/>
      <c r="C106" s="152">
        <v>12</v>
      </c>
      <c r="D106" s="138">
        <f t="shared" si="3"/>
        <v>12</v>
      </c>
      <c r="E106" s="102"/>
      <c r="F106" s="102">
        <v>-12</v>
      </c>
      <c r="G106" s="147">
        <f t="shared" si="2"/>
        <v>-12</v>
      </c>
      <c r="H106" s="150" t="s">
        <v>103</v>
      </c>
      <c r="I106" s="149">
        <f t="shared" si="4"/>
        <v>0</v>
      </c>
    </row>
    <row r="107" spans="1:9" ht="12.75">
      <c r="A107" s="51" t="s">
        <v>89</v>
      </c>
      <c r="B107" s="152">
        <v>39</v>
      </c>
      <c r="C107" s="152">
        <v>10</v>
      </c>
      <c r="D107" s="138">
        <f t="shared" si="3"/>
        <v>49</v>
      </c>
      <c r="E107" s="102"/>
      <c r="F107" s="102"/>
      <c r="G107" s="147">
        <f t="shared" si="2"/>
        <v>0</v>
      </c>
      <c r="H107" s="150"/>
      <c r="I107" s="149">
        <f t="shared" si="4"/>
        <v>49</v>
      </c>
    </row>
    <row r="108" spans="1:9" s="6" customFormat="1" ht="12.75">
      <c r="A108" s="15" t="s">
        <v>90</v>
      </c>
      <c r="B108" s="146">
        <v>778</v>
      </c>
      <c r="C108" s="146">
        <v>3</v>
      </c>
      <c r="D108" s="139">
        <f t="shared" si="3"/>
        <v>781</v>
      </c>
      <c r="E108" s="103"/>
      <c r="F108" s="103"/>
      <c r="G108" s="147">
        <f t="shared" si="2"/>
        <v>0</v>
      </c>
      <c r="H108" s="150"/>
      <c r="I108" s="149">
        <f t="shared" si="4"/>
        <v>781</v>
      </c>
    </row>
    <row r="109" spans="1:9" ht="12.75">
      <c r="A109" s="15" t="s">
        <v>91</v>
      </c>
      <c r="B109" s="146"/>
      <c r="C109" s="146"/>
      <c r="D109" s="139">
        <f t="shared" si="3"/>
        <v>0</v>
      </c>
      <c r="E109" s="102"/>
      <c r="F109" s="102"/>
      <c r="G109" s="147">
        <f t="shared" si="2"/>
        <v>0</v>
      </c>
      <c r="H109" s="150"/>
      <c r="I109" s="149"/>
    </row>
    <row r="110" spans="1:9" s="6" customFormat="1" ht="12.75">
      <c r="A110" s="15" t="s">
        <v>107</v>
      </c>
      <c r="B110" s="146">
        <f>SUM(B111:B112)</f>
        <v>353</v>
      </c>
      <c r="C110" s="146">
        <f>SUM(C111:C112)</f>
        <v>34</v>
      </c>
      <c r="D110" s="139">
        <f t="shared" si="3"/>
        <v>387</v>
      </c>
      <c r="E110" s="103"/>
      <c r="F110" s="103"/>
      <c r="G110" s="147">
        <f t="shared" si="2"/>
        <v>0</v>
      </c>
      <c r="H110" s="150"/>
      <c r="I110" s="149">
        <f>SUM(I111:I112)</f>
        <v>387</v>
      </c>
    </row>
    <row r="111" spans="1:9" ht="12.75">
      <c r="A111" s="51" t="s">
        <v>92</v>
      </c>
      <c r="B111" s="152">
        <v>323</v>
      </c>
      <c r="C111" s="152">
        <v>34</v>
      </c>
      <c r="D111" s="138">
        <f t="shared" si="3"/>
        <v>357</v>
      </c>
      <c r="E111" s="102"/>
      <c r="F111" s="102"/>
      <c r="G111" s="147">
        <f t="shared" si="2"/>
        <v>0</v>
      </c>
      <c r="H111" s="150"/>
      <c r="I111" s="149">
        <f>D111+G111</f>
        <v>357</v>
      </c>
    </row>
    <row r="112" spans="1:9" ht="12.75">
      <c r="A112" s="51" t="s">
        <v>108</v>
      </c>
      <c r="B112" s="152">
        <v>30</v>
      </c>
      <c r="C112" s="152"/>
      <c r="D112" s="138">
        <f t="shared" si="3"/>
        <v>30</v>
      </c>
      <c r="E112" s="102"/>
      <c r="F112" s="102"/>
      <c r="G112" s="147">
        <f t="shared" si="2"/>
        <v>0</v>
      </c>
      <c r="H112" s="150"/>
      <c r="I112" s="149">
        <f>D112+G112</f>
        <v>30</v>
      </c>
    </row>
    <row r="113" spans="1:9" s="6" customFormat="1" ht="13.5" thickBot="1">
      <c r="A113" s="54" t="s">
        <v>93</v>
      </c>
      <c r="B113" s="155">
        <f>SUM(B110+B96+B90+B87+B66+B85)</f>
        <v>47267</v>
      </c>
      <c r="C113" s="155">
        <f>SUM(C110+C96+C90+C87+C66+C85)</f>
        <v>1023</v>
      </c>
      <c r="D113" s="156">
        <f>SUM(B113:C113)</f>
        <v>48290</v>
      </c>
      <c r="E113" s="157">
        <f>SUM(E110+E96+E90+E87+E66+E85)</f>
        <v>-11</v>
      </c>
      <c r="F113" s="157">
        <f>SUM(F110+F96+F90+F87+F66+F85)</f>
        <v>-663</v>
      </c>
      <c r="G113" s="157">
        <f t="shared" si="2"/>
        <v>-674</v>
      </c>
      <c r="H113" s="158"/>
      <c r="I113" s="159">
        <f>SUM(I110+I96+I90+I87+I66+I85)</f>
        <v>47616</v>
      </c>
    </row>
    <row r="114" spans="2:3" ht="12.75">
      <c r="B114" s="55"/>
      <c r="C114" s="55"/>
    </row>
    <row r="115" spans="2:4" ht="12.75">
      <c r="B115" s="55"/>
      <c r="C115" s="55"/>
      <c r="D115" s="56"/>
    </row>
  </sheetData>
  <mergeCells count="1">
    <mergeCell ref="E4:F4"/>
  </mergeCells>
  <printOptions/>
  <pageMargins left="0.7874015748031497" right="0.7874015748031497" top="0.48" bottom="0.49" header="0.5118110236220472" footer="0.5118110236220472"/>
  <pageSetup fitToHeight="1" fitToWidth="1" horizontalDpi="600" verticalDpi="600" orientation="landscape" paperSize="8" scale="65" r:id="rId1"/>
  <rowBreaks count="1" manualBreakCount="1">
    <brk id="59" max="11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SheetLayoutView="90" workbookViewId="0" topLeftCell="G29">
      <selection activeCell="I43" sqref="I43"/>
    </sheetView>
  </sheetViews>
  <sheetFormatPr defaultColWidth="9.00390625" defaultRowHeight="12.75"/>
  <cols>
    <col min="1" max="1" width="59.75390625" style="2" customWidth="1"/>
    <col min="2" max="2" width="20.375" style="2" customWidth="1"/>
    <col min="3" max="3" width="19.75390625" style="2" customWidth="1"/>
    <col min="4" max="4" width="21.125" style="2" customWidth="1"/>
    <col min="5" max="5" width="19.125" style="2" customWidth="1"/>
    <col min="6" max="6" width="19.375" style="2" customWidth="1"/>
    <col min="7" max="7" width="21.375" style="6" customWidth="1"/>
    <col min="8" max="8" width="13.25390625" style="84" customWidth="1"/>
    <col min="9" max="9" width="23.25390625" style="6" customWidth="1"/>
    <col min="10" max="16384" width="9.25390625" style="2" customWidth="1"/>
  </cols>
  <sheetData>
    <row r="1" spans="1:9" s="46" customFormat="1" ht="18" customHeight="1">
      <c r="A1" s="37"/>
      <c r="B1" s="38"/>
      <c r="C1" s="38"/>
      <c r="G1" s="57"/>
      <c r="H1" s="2"/>
      <c r="I1" s="58" t="s">
        <v>94</v>
      </c>
    </row>
    <row r="2" spans="1:9" s="46" customFormat="1" ht="18" customHeight="1">
      <c r="A2" s="37"/>
      <c r="B2" s="38"/>
      <c r="C2" s="38"/>
      <c r="G2" s="57"/>
      <c r="H2" s="50"/>
      <c r="I2" s="45"/>
    </row>
    <row r="3" spans="7:9" s="46" customFormat="1" ht="13.5" thickBot="1">
      <c r="G3" s="50"/>
      <c r="H3" s="59"/>
      <c r="I3" s="50"/>
    </row>
    <row r="4" spans="1:9" ht="26.25" customHeight="1" thickBot="1">
      <c r="A4" s="60"/>
      <c r="B4" s="8" t="s">
        <v>104</v>
      </c>
      <c r="C4" s="8" t="s">
        <v>105</v>
      </c>
      <c r="D4" s="61" t="s">
        <v>95</v>
      </c>
      <c r="E4" s="10" t="s">
        <v>96</v>
      </c>
      <c r="F4" s="62"/>
      <c r="G4" s="63" t="s">
        <v>2</v>
      </c>
      <c r="H4" s="64" t="s">
        <v>3</v>
      </c>
      <c r="I4" s="63" t="s">
        <v>97</v>
      </c>
    </row>
    <row r="5" spans="1:9" ht="26.25" customHeight="1">
      <c r="A5" s="65" t="s">
        <v>98</v>
      </c>
      <c r="B5" s="66" t="s">
        <v>99</v>
      </c>
      <c r="C5" s="67">
        <v>1</v>
      </c>
      <c r="D5" s="68"/>
      <c r="E5" s="8" t="s">
        <v>104</v>
      </c>
      <c r="F5" s="8" t="s">
        <v>105</v>
      </c>
      <c r="G5" s="69" t="s">
        <v>5</v>
      </c>
      <c r="H5" s="70"/>
      <c r="I5" s="71"/>
    </row>
    <row r="6" spans="1:9" ht="26.25" thickBot="1">
      <c r="A6" s="72"/>
      <c r="B6" s="73" t="s">
        <v>106</v>
      </c>
      <c r="C6" s="73" t="s">
        <v>106</v>
      </c>
      <c r="D6" s="74" t="s">
        <v>106</v>
      </c>
      <c r="E6" s="75" t="s">
        <v>99</v>
      </c>
      <c r="F6" s="76">
        <v>1</v>
      </c>
      <c r="G6" s="74" t="s">
        <v>106</v>
      </c>
      <c r="H6" s="77"/>
      <c r="I6" s="74" t="s">
        <v>106</v>
      </c>
    </row>
    <row r="7" spans="1:9" s="6" customFormat="1" ht="12.75">
      <c r="A7" s="112" t="s">
        <v>123</v>
      </c>
      <c r="B7" s="122">
        <f>SUM(B8:B9)</f>
        <v>37255</v>
      </c>
      <c r="C7" s="106">
        <f>SUM(C8:C9)</f>
        <v>4332</v>
      </c>
      <c r="D7" s="118">
        <f>SUM(B7:C7)</f>
        <v>41587</v>
      </c>
      <c r="E7" s="99">
        <f>SUM(E8:E9)</f>
        <v>-1837</v>
      </c>
      <c r="F7" s="131">
        <f>SUM(F8:F9)</f>
        <v>-4175</v>
      </c>
      <c r="G7" s="137">
        <f aca="true" t="shared" si="0" ref="G7:G12">SUM(E7:F7)</f>
        <v>-6012</v>
      </c>
      <c r="H7" s="78">
        <v>11</v>
      </c>
      <c r="I7" s="109">
        <f>SUM(I8:I9)</f>
        <v>35575</v>
      </c>
    </row>
    <row r="8" spans="1:9" ht="12.75">
      <c r="A8" s="113" t="s">
        <v>124</v>
      </c>
      <c r="B8" s="123">
        <v>36867</v>
      </c>
      <c r="C8" s="124">
        <v>4292</v>
      </c>
      <c r="D8" s="119">
        <f aca="true" t="shared" si="1" ref="D8:D36">SUM(B8:C8)</f>
        <v>41159</v>
      </c>
      <c r="E8" s="102">
        <v>-1837</v>
      </c>
      <c r="F8" s="132">
        <v>-4175</v>
      </c>
      <c r="G8" s="138">
        <f t="shared" si="0"/>
        <v>-6012</v>
      </c>
      <c r="H8" s="79">
        <v>11</v>
      </c>
      <c r="I8" s="100">
        <f aca="true" t="shared" si="2" ref="I8:I35">D8+G8</f>
        <v>35147</v>
      </c>
    </row>
    <row r="9" spans="1:9" ht="12.75">
      <c r="A9" s="113" t="s">
        <v>125</v>
      </c>
      <c r="B9" s="123">
        <v>388</v>
      </c>
      <c r="C9" s="124">
        <v>40</v>
      </c>
      <c r="D9" s="119">
        <f t="shared" si="1"/>
        <v>428</v>
      </c>
      <c r="E9" s="102"/>
      <c r="F9" s="132"/>
      <c r="G9" s="139">
        <f t="shared" si="0"/>
        <v>0</v>
      </c>
      <c r="H9" s="79"/>
      <c r="I9" s="100">
        <f t="shared" si="2"/>
        <v>428</v>
      </c>
    </row>
    <row r="10" spans="1:9" ht="12.75">
      <c r="A10" s="114"/>
      <c r="B10" s="123"/>
      <c r="C10" s="124"/>
      <c r="D10" s="120">
        <f t="shared" si="1"/>
        <v>0</v>
      </c>
      <c r="E10" s="102"/>
      <c r="F10" s="132"/>
      <c r="G10" s="139">
        <f t="shared" si="0"/>
        <v>0</v>
      </c>
      <c r="H10" s="79"/>
      <c r="I10" s="110">
        <f t="shared" si="2"/>
        <v>0</v>
      </c>
    </row>
    <row r="11" spans="1:9" s="6" customFormat="1" ht="12.75">
      <c r="A11" s="115" t="s">
        <v>128</v>
      </c>
      <c r="B11" s="125">
        <f>SUM(B12:B13)</f>
        <v>25686</v>
      </c>
      <c r="C11" s="107">
        <f>SUM(C12:C13)</f>
        <v>3191</v>
      </c>
      <c r="D11" s="120">
        <f t="shared" si="1"/>
        <v>28877</v>
      </c>
      <c r="E11" s="103">
        <f>SUM(E12:E13)</f>
        <v>-4174</v>
      </c>
      <c r="F11" s="133">
        <f>SUM(F12:F12)</f>
        <v>-1829</v>
      </c>
      <c r="G11" s="139">
        <f t="shared" si="0"/>
        <v>-6003</v>
      </c>
      <c r="H11" s="104">
        <v>11.8</v>
      </c>
      <c r="I11" s="110">
        <f>SUM(I12:I13)</f>
        <v>22874</v>
      </c>
    </row>
    <row r="12" spans="1:9" ht="12.75">
      <c r="A12" s="98" t="s">
        <v>126</v>
      </c>
      <c r="B12" s="123">
        <v>25288</v>
      </c>
      <c r="C12" s="124">
        <v>3172</v>
      </c>
      <c r="D12" s="119">
        <f t="shared" si="1"/>
        <v>28460</v>
      </c>
      <c r="E12" s="102">
        <v>-4174</v>
      </c>
      <c r="F12" s="132">
        <v>-1829</v>
      </c>
      <c r="G12" s="138">
        <f t="shared" si="0"/>
        <v>-6003</v>
      </c>
      <c r="H12" s="105">
        <v>11.8</v>
      </c>
      <c r="I12" s="100">
        <f t="shared" si="2"/>
        <v>22457</v>
      </c>
    </row>
    <row r="13" spans="1:9" ht="12.75">
      <c r="A13" s="113" t="s">
        <v>127</v>
      </c>
      <c r="B13" s="123">
        <v>398</v>
      </c>
      <c r="C13" s="124">
        <v>19</v>
      </c>
      <c r="D13" s="119">
        <f t="shared" si="1"/>
        <v>417</v>
      </c>
      <c r="E13" s="101"/>
      <c r="F13" s="134"/>
      <c r="G13" s="30"/>
      <c r="H13" s="79"/>
      <c r="I13" s="100">
        <f t="shared" si="2"/>
        <v>417</v>
      </c>
    </row>
    <row r="14" spans="1:9" s="6" customFormat="1" ht="12.75">
      <c r="A14" s="112" t="s">
        <v>129</v>
      </c>
      <c r="B14" s="125">
        <f>B7-B11</f>
        <v>11569</v>
      </c>
      <c r="C14" s="107">
        <f>C7-C11</f>
        <v>1141</v>
      </c>
      <c r="D14" s="120">
        <f t="shared" si="1"/>
        <v>12710</v>
      </c>
      <c r="E14" s="31"/>
      <c r="F14" s="135"/>
      <c r="G14" s="140"/>
      <c r="H14" s="78"/>
      <c r="I14" s="110">
        <f>I7-I11</f>
        <v>12701</v>
      </c>
    </row>
    <row r="15" spans="1:9" s="6" customFormat="1" ht="12.75">
      <c r="A15" s="114" t="s">
        <v>122</v>
      </c>
      <c r="B15" s="123">
        <v>2750</v>
      </c>
      <c r="C15" s="124">
        <v>59</v>
      </c>
      <c r="D15" s="119">
        <f t="shared" si="1"/>
        <v>2809</v>
      </c>
      <c r="E15" s="31"/>
      <c r="F15" s="135"/>
      <c r="G15" s="140"/>
      <c r="H15" s="78"/>
      <c r="I15" s="100">
        <f t="shared" si="2"/>
        <v>2809</v>
      </c>
    </row>
    <row r="16" spans="1:9" s="6" customFormat="1" ht="12.75">
      <c r="A16" s="114" t="s">
        <v>130</v>
      </c>
      <c r="B16" s="123">
        <v>11275</v>
      </c>
      <c r="C16" s="124">
        <v>1081</v>
      </c>
      <c r="D16" s="119">
        <f t="shared" si="1"/>
        <v>12356</v>
      </c>
      <c r="E16" s="31"/>
      <c r="F16" s="135"/>
      <c r="G16" s="140"/>
      <c r="H16" s="78"/>
      <c r="I16" s="100">
        <f t="shared" si="2"/>
        <v>12356</v>
      </c>
    </row>
    <row r="17" spans="1:9" s="6" customFormat="1" ht="12.75">
      <c r="A17" s="112" t="s">
        <v>131</v>
      </c>
      <c r="B17" s="125">
        <f>B14-B15-B16</f>
        <v>-2456</v>
      </c>
      <c r="C17" s="107">
        <f>C14-C15-C16</f>
        <v>1</v>
      </c>
      <c r="D17" s="120">
        <f t="shared" si="1"/>
        <v>-2455</v>
      </c>
      <c r="E17" s="31"/>
      <c r="F17" s="135"/>
      <c r="G17" s="140"/>
      <c r="H17" s="78"/>
      <c r="I17" s="110">
        <f>I14-I15-I16</f>
        <v>-2464</v>
      </c>
    </row>
    <row r="18" spans="1:9" s="6" customFormat="1" ht="12.75">
      <c r="A18" s="114" t="s">
        <v>132</v>
      </c>
      <c r="B18" s="123">
        <v>1082</v>
      </c>
      <c r="C18" s="124">
        <v>74</v>
      </c>
      <c r="D18" s="119">
        <f t="shared" si="1"/>
        <v>1156</v>
      </c>
      <c r="E18" s="31"/>
      <c r="F18" s="135"/>
      <c r="G18" s="140"/>
      <c r="H18" s="78"/>
      <c r="I18" s="100">
        <f t="shared" si="2"/>
        <v>1156</v>
      </c>
    </row>
    <row r="19" spans="1:9" s="6" customFormat="1" ht="12.75">
      <c r="A19" s="114" t="s">
        <v>133</v>
      </c>
      <c r="B19" s="123">
        <v>2921</v>
      </c>
      <c r="C19" s="124">
        <v>57</v>
      </c>
      <c r="D19" s="119">
        <f t="shared" si="1"/>
        <v>2978</v>
      </c>
      <c r="E19" s="31"/>
      <c r="F19" s="135"/>
      <c r="G19" s="140"/>
      <c r="H19" s="78"/>
      <c r="I19" s="100">
        <f t="shared" si="2"/>
        <v>2978</v>
      </c>
    </row>
    <row r="20" spans="1:9" s="6" customFormat="1" ht="12.75">
      <c r="A20" s="112" t="s">
        <v>134</v>
      </c>
      <c r="B20" s="125">
        <f>B17+B18-B19</f>
        <v>-4295</v>
      </c>
      <c r="C20" s="107">
        <f>C17+C18-C19</f>
        <v>18</v>
      </c>
      <c r="D20" s="120">
        <f t="shared" si="1"/>
        <v>-4277</v>
      </c>
      <c r="E20" s="31"/>
      <c r="F20" s="135"/>
      <c r="G20" s="140"/>
      <c r="H20" s="78"/>
      <c r="I20" s="110">
        <f>I17+I18-I19</f>
        <v>-4286</v>
      </c>
    </row>
    <row r="21" spans="1:9" s="6" customFormat="1" ht="12.75">
      <c r="A21" s="114" t="s">
        <v>135</v>
      </c>
      <c r="B21" s="125"/>
      <c r="C21" s="107"/>
      <c r="D21" s="120">
        <f t="shared" si="1"/>
        <v>0</v>
      </c>
      <c r="E21" s="31"/>
      <c r="F21" s="135"/>
      <c r="G21" s="30"/>
      <c r="H21" s="78"/>
      <c r="I21" s="110">
        <f t="shared" si="2"/>
        <v>0</v>
      </c>
    </row>
    <row r="22" spans="1:9" ht="12.75">
      <c r="A22" s="114" t="s">
        <v>136</v>
      </c>
      <c r="B22" s="123"/>
      <c r="C22" s="126"/>
      <c r="D22" s="120">
        <f t="shared" si="1"/>
        <v>0</v>
      </c>
      <c r="E22" s="101"/>
      <c r="F22" s="134"/>
      <c r="G22" s="30"/>
      <c r="H22" s="79"/>
      <c r="I22" s="110">
        <f t="shared" si="2"/>
        <v>0</v>
      </c>
    </row>
    <row r="23" spans="1:9" ht="12.75">
      <c r="A23" s="114" t="s">
        <v>137</v>
      </c>
      <c r="B23" s="123">
        <v>1819</v>
      </c>
      <c r="C23" s="124">
        <v>3</v>
      </c>
      <c r="D23" s="119">
        <f t="shared" si="1"/>
        <v>1822</v>
      </c>
      <c r="E23" s="101"/>
      <c r="F23" s="134"/>
      <c r="G23" s="30"/>
      <c r="H23" s="79"/>
      <c r="I23" s="100">
        <f t="shared" si="2"/>
        <v>1822</v>
      </c>
    </row>
    <row r="24" spans="1:9" s="6" customFormat="1" ht="12.75">
      <c r="A24" s="114" t="s">
        <v>139</v>
      </c>
      <c r="B24" s="123">
        <v>485</v>
      </c>
      <c r="C24" s="124">
        <v>12</v>
      </c>
      <c r="D24" s="119">
        <f t="shared" si="1"/>
        <v>497</v>
      </c>
      <c r="E24" s="31"/>
      <c r="F24" s="135"/>
      <c r="G24" s="30"/>
      <c r="H24" s="78"/>
      <c r="I24" s="100">
        <f t="shared" si="2"/>
        <v>497</v>
      </c>
    </row>
    <row r="25" spans="1:9" s="6" customFormat="1" ht="12.75">
      <c r="A25" s="112" t="s">
        <v>138</v>
      </c>
      <c r="B25" s="125">
        <f>B20+B21+B22+B23-B24</f>
        <v>-2961</v>
      </c>
      <c r="C25" s="107">
        <f>C20+C21+C22+C23-C24</f>
        <v>9</v>
      </c>
      <c r="D25" s="120">
        <f t="shared" si="1"/>
        <v>-2952</v>
      </c>
      <c r="E25" s="31"/>
      <c r="F25" s="135"/>
      <c r="G25" s="30"/>
      <c r="H25" s="78"/>
      <c r="I25" s="110">
        <f>I20+I21+I22+I23-I24</f>
        <v>-2961</v>
      </c>
    </row>
    <row r="26" spans="1:9" s="6" customFormat="1" ht="12.75">
      <c r="A26" s="112" t="s">
        <v>140</v>
      </c>
      <c r="B26" s="125"/>
      <c r="C26" s="107"/>
      <c r="D26" s="120">
        <f t="shared" si="1"/>
        <v>0</v>
      </c>
      <c r="E26" s="31"/>
      <c r="F26" s="135"/>
      <c r="G26" s="140"/>
      <c r="H26" s="78"/>
      <c r="I26" s="110">
        <f t="shared" si="2"/>
        <v>0</v>
      </c>
    </row>
    <row r="27" spans="1:9" ht="12.75">
      <c r="A27" s="114" t="s">
        <v>141</v>
      </c>
      <c r="B27" s="123"/>
      <c r="C27" s="127"/>
      <c r="D27" s="120">
        <f t="shared" si="1"/>
        <v>0</v>
      </c>
      <c r="E27" s="101"/>
      <c r="F27" s="134"/>
      <c r="G27" s="30"/>
      <c r="H27" s="79"/>
      <c r="I27" s="110">
        <f t="shared" si="2"/>
        <v>0</v>
      </c>
    </row>
    <row r="28" spans="1:9" s="6" customFormat="1" ht="12.75">
      <c r="A28" s="114" t="s">
        <v>142</v>
      </c>
      <c r="B28" s="125"/>
      <c r="C28" s="128">
        <f>'[1]Noty do RZiS'!C94</f>
        <v>0</v>
      </c>
      <c r="D28" s="120">
        <f t="shared" si="1"/>
        <v>0</v>
      </c>
      <c r="E28" s="31"/>
      <c r="F28" s="135"/>
      <c r="G28" s="140"/>
      <c r="H28" s="78"/>
      <c r="I28" s="110">
        <f t="shared" si="2"/>
        <v>0</v>
      </c>
    </row>
    <row r="29" spans="1:9" s="6" customFormat="1" ht="12.75">
      <c r="A29" s="114" t="s">
        <v>143</v>
      </c>
      <c r="B29" s="125"/>
      <c r="C29" s="128"/>
      <c r="D29" s="120">
        <f t="shared" si="1"/>
        <v>0</v>
      </c>
      <c r="E29" s="102">
        <v>3</v>
      </c>
      <c r="F29" s="135"/>
      <c r="G29" s="138">
        <f>SUM(E29:F29)</f>
        <v>3</v>
      </c>
      <c r="H29" s="78">
        <v>6</v>
      </c>
      <c r="I29" s="110">
        <f t="shared" si="2"/>
        <v>3</v>
      </c>
    </row>
    <row r="30" spans="1:9" s="6" customFormat="1" ht="12.75">
      <c r="A30" s="114" t="s">
        <v>144</v>
      </c>
      <c r="B30" s="125"/>
      <c r="C30" s="128"/>
      <c r="D30" s="120">
        <f t="shared" si="1"/>
        <v>0</v>
      </c>
      <c r="E30" s="31"/>
      <c r="F30" s="135"/>
      <c r="G30" s="140"/>
      <c r="H30" s="78"/>
      <c r="I30" s="110">
        <f t="shared" si="2"/>
        <v>0</v>
      </c>
    </row>
    <row r="31" spans="1:9" s="6" customFormat="1" ht="12.75">
      <c r="A31" s="112" t="s">
        <v>145</v>
      </c>
      <c r="B31" s="125">
        <f>B25+B26-B28-B29</f>
        <v>-2961</v>
      </c>
      <c r="C31" s="107">
        <f>C25+C26-C28</f>
        <v>9</v>
      </c>
      <c r="D31" s="120">
        <f t="shared" si="1"/>
        <v>-2952</v>
      </c>
      <c r="E31" s="31"/>
      <c r="F31" s="135"/>
      <c r="G31" s="140"/>
      <c r="H31" s="78"/>
      <c r="I31" s="110">
        <f>I25+I26-I28-I29</f>
        <v>-2964</v>
      </c>
    </row>
    <row r="32" spans="1:9" s="6" customFormat="1" ht="12.75">
      <c r="A32" s="112" t="s">
        <v>146</v>
      </c>
      <c r="B32" s="125">
        <v>131</v>
      </c>
      <c r="C32" s="107">
        <v>5</v>
      </c>
      <c r="D32" s="120">
        <f t="shared" si="1"/>
        <v>136</v>
      </c>
      <c r="E32" s="31"/>
      <c r="F32" s="135"/>
      <c r="G32" s="140"/>
      <c r="H32" s="80"/>
      <c r="I32" s="110">
        <f t="shared" si="2"/>
        <v>136</v>
      </c>
    </row>
    <row r="33" spans="1:9" ht="12.75">
      <c r="A33" s="114" t="s">
        <v>147</v>
      </c>
      <c r="B33" s="123"/>
      <c r="C33" s="129"/>
      <c r="D33" s="120">
        <f t="shared" si="1"/>
        <v>0</v>
      </c>
      <c r="E33" s="101"/>
      <c r="F33" s="134"/>
      <c r="G33" s="30"/>
      <c r="H33" s="79"/>
      <c r="I33" s="110">
        <f t="shared" si="2"/>
        <v>0</v>
      </c>
    </row>
    <row r="34" spans="1:9" ht="12.75">
      <c r="A34" s="114" t="s">
        <v>148</v>
      </c>
      <c r="B34" s="123"/>
      <c r="C34" s="127"/>
      <c r="D34" s="120">
        <f t="shared" si="1"/>
        <v>0</v>
      </c>
      <c r="E34" s="101"/>
      <c r="F34" s="134"/>
      <c r="G34" s="30"/>
      <c r="H34" s="79"/>
      <c r="I34" s="110">
        <f t="shared" si="2"/>
        <v>0</v>
      </c>
    </row>
    <row r="35" spans="1:9" s="6" customFormat="1" ht="12.75">
      <c r="A35" s="116" t="s">
        <v>149</v>
      </c>
      <c r="B35" s="125"/>
      <c r="C35" s="128"/>
      <c r="D35" s="120">
        <f t="shared" si="1"/>
        <v>0</v>
      </c>
      <c r="E35" s="31"/>
      <c r="F35" s="135"/>
      <c r="G35" s="30"/>
      <c r="H35" s="81"/>
      <c r="I35" s="110">
        <f t="shared" si="2"/>
        <v>0</v>
      </c>
    </row>
    <row r="36" spans="1:9" s="6" customFormat="1" ht="13.5" thickBot="1">
      <c r="A36" s="117" t="s">
        <v>150</v>
      </c>
      <c r="B36" s="130">
        <f>B31-B32</f>
        <v>-3092</v>
      </c>
      <c r="C36" s="108">
        <f>C31-C32</f>
        <v>4</v>
      </c>
      <c r="D36" s="121">
        <f t="shared" si="1"/>
        <v>-3088</v>
      </c>
      <c r="E36" s="36"/>
      <c r="F36" s="136"/>
      <c r="G36" s="35"/>
      <c r="H36" s="82"/>
      <c r="I36" s="111">
        <f>I31-I32</f>
        <v>-3100</v>
      </c>
    </row>
    <row r="37" spans="2:9" ht="12.75">
      <c r="B37" s="83"/>
      <c r="C37" s="83"/>
      <c r="D37" s="83"/>
      <c r="I37" s="3"/>
    </row>
  </sheetData>
  <printOptions/>
  <pageMargins left="0.75" right="0.75" top="1" bottom="1" header="0.5" footer="0.5"/>
  <pageSetup fitToHeight="1" fitToWidth="1"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SheetLayoutView="90" workbookViewId="0" topLeftCell="A1">
      <selection activeCell="A12" sqref="A12"/>
    </sheetView>
  </sheetViews>
  <sheetFormatPr defaultColWidth="9.00390625" defaultRowHeight="12.75"/>
  <cols>
    <col min="1" max="1" width="18.00390625" style="0" customWidth="1"/>
    <col min="2" max="2" width="18.375" style="0" customWidth="1"/>
    <col min="3" max="3" width="18.125" style="0" customWidth="1"/>
    <col min="4" max="5" width="18.75390625" style="0" customWidth="1"/>
    <col min="6" max="6" width="19.875" style="0" customWidth="1"/>
    <col min="7" max="7" width="18.75390625" style="0" customWidth="1"/>
    <col min="8" max="8" width="18.875" style="0" customWidth="1"/>
    <col min="10" max="10" width="20.125" style="0" customWidth="1"/>
  </cols>
  <sheetData/>
  <printOptions/>
  <pageMargins left="0.75" right="0.75" top="1" bottom="1" header="0.5" footer="0.5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BDO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EF</cp:lastModifiedBy>
  <cp:lastPrinted>2000-03-22T10:11:15Z</cp:lastPrinted>
  <dcterms:created xsi:type="dcterms:W3CDTF">1999-06-21T10:52:26Z</dcterms:created>
  <dcterms:modified xsi:type="dcterms:W3CDTF">2000-03-22T10:11:44Z</dcterms:modified>
  <cp:category/>
  <cp:version/>
  <cp:contentType/>
  <cp:contentStatus/>
</cp:coreProperties>
</file>